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409"/>
  <workbookPr date1904="1" codeName="ThisWorkbook"/>
  <mc:AlternateContent xmlns:mc="http://schemas.openxmlformats.org/markup-compatibility/2006">
    <mc:Choice Requires="x15">
      <x15ac:absPath xmlns:x15ac="http://schemas.microsoft.com/office/spreadsheetml/2010/11/ac" url="C:\Users\alz26\Downloads\"/>
    </mc:Choice>
  </mc:AlternateContent>
  <xr:revisionPtr revIDLastSave="0" documentId="8_{3D48779D-DB65-4E78-A397-2F5D8960C89B}" xr6:coauthVersionLast="47" xr6:coauthVersionMax="47" xr10:uidLastSave="{00000000-0000-0000-0000-000000000000}"/>
  <bookViews>
    <workbookView xWindow="915" yWindow="1740" windowWidth="36975" windowHeight="25125" xr2:uid="{00000000-000D-0000-FFFF-FFFF00000000}"/>
  </bookViews>
  <sheets>
    <sheet name="Budget" sheetId="1" r:id="rId1"/>
    <sheet name="Sheet1" sheetId="2" state="hidden" r:id="rId2"/>
    <sheet name="Instructions" sheetId="3" r:id="rId3"/>
  </sheets>
  <definedNames>
    <definedName name="_xlnm.Database">Budget!$F$22</definedName>
    <definedName name="_xlnm.Print_Area" localSheetId="0">Budget!$B$2:$J$105</definedName>
    <definedName name="_xlnm.Print_Titles" localSheetId="0">Budget!$2:$3</definedName>
  </definedNames>
  <calcPr calcId="191028" fullPrecision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4" i="2" l="1"/>
  <c r="K5" i="2"/>
  <c r="L4" i="2"/>
  <c r="K6" i="2"/>
  <c r="R10" i="2"/>
  <c r="R15" i="2"/>
  <c r="I12" i="1"/>
  <c r="P10" i="2"/>
  <c r="P15" i="2"/>
  <c r="H12" i="1"/>
  <c r="N10" i="2"/>
  <c r="N15" i="2"/>
  <c r="G12" i="1"/>
  <c r="L10" i="2"/>
  <c r="L15" i="2"/>
  <c r="F12" i="1"/>
  <c r="J10" i="2"/>
  <c r="J15" i="2"/>
  <c r="E12" i="1"/>
  <c r="R13" i="2"/>
  <c r="I11" i="1"/>
  <c r="P13" i="2"/>
  <c r="H11" i="1"/>
  <c r="N13" i="2"/>
  <c r="G11" i="1"/>
  <c r="L13" i="2"/>
  <c r="F11" i="1"/>
  <c r="J13" i="2"/>
  <c r="E11" i="1"/>
  <c r="I3" i="1"/>
  <c r="F90" i="1"/>
  <c r="G7" i="1"/>
  <c r="G90" i="1"/>
  <c r="H7" i="1"/>
  <c r="H90" i="1"/>
  <c r="J11" i="2"/>
  <c r="J19" i="2"/>
  <c r="K10" i="2"/>
  <c r="K11" i="2"/>
  <c r="K16" i="2"/>
  <c r="J25" i="2"/>
  <c r="E7" i="1"/>
  <c r="E49" i="1"/>
  <c r="F49" i="1"/>
  <c r="G49" i="1"/>
  <c r="E47" i="1"/>
  <c r="E46" i="1"/>
  <c r="E43" i="1"/>
  <c r="F43" i="1"/>
  <c r="G43" i="1"/>
  <c r="E40" i="1"/>
  <c r="F40" i="1"/>
  <c r="G40" i="1"/>
  <c r="H40" i="1"/>
  <c r="E38" i="1"/>
  <c r="F38" i="1"/>
  <c r="E37" i="1"/>
  <c r="E34" i="1"/>
  <c r="F34" i="1"/>
  <c r="G34" i="1"/>
  <c r="E32" i="1"/>
  <c r="F32" i="1"/>
  <c r="E31" i="1"/>
  <c r="F31" i="1"/>
  <c r="E28" i="1"/>
  <c r="F28" i="1"/>
  <c r="G28" i="1"/>
  <c r="H28" i="1"/>
  <c r="E26" i="1"/>
  <c r="F26" i="1"/>
  <c r="G26" i="1"/>
  <c r="E25" i="1"/>
  <c r="F25" i="1"/>
  <c r="O52" i="1"/>
  <c r="P52" i="1"/>
  <c r="Q52" i="1"/>
  <c r="B52" i="1"/>
  <c r="D51" i="1"/>
  <c r="O54" i="1"/>
  <c r="P54" i="1"/>
  <c r="Q54" i="1"/>
  <c r="B54" i="1"/>
  <c r="D53" i="1"/>
  <c r="B77" i="1"/>
  <c r="B71" i="1"/>
  <c r="B73" i="1"/>
  <c r="O25" i="1"/>
  <c r="P26" i="1"/>
  <c r="Q26" i="1"/>
  <c r="B26" i="1"/>
  <c r="P25" i="1"/>
  <c r="Q25" i="1"/>
  <c r="B25" i="1"/>
  <c r="D24" i="1"/>
  <c r="O37" i="1"/>
  <c r="P38" i="1"/>
  <c r="Q38" i="1"/>
  <c r="B38" i="1"/>
  <c r="P37" i="1"/>
  <c r="Q37" i="1"/>
  <c r="B37" i="1"/>
  <c r="D36" i="1"/>
  <c r="O34" i="1"/>
  <c r="P35" i="1"/>
  <c r="Q35" i="1"/>
  <c r="B35" i="1"/>
  <c r="P34" i="1"/>
  <c r="Q34" i="1"/>
  <c r="B34" i="1"/>
  <c r="D33" i="1"/>
  <c r="O31" i="1"/>
  <c r="P32" i="1"/>
  <c r="Q32" i="1"/>
  <c r="B32" i="1"/>
  <c r="P31" i="1"/>
  <c r="Q31" i="1"/>
  <c r="B31" i="1"/>
  <c r="D30" i="1"/>
  <c r="O28" i="1"/>
  <c r="P29" i="1"/>
  <c r="Q29" i="1"/>
  <c r="B29" i="1"/>
  <c r="P28" i="1"/>
  <c r="Q28" i="1"/>
  <c r="B28" i="1"/>
  <c r="D27" i="1"/>
  <c r="O43" i="1"/>
  <c r="P44" i="1"/>
  <c r="Q44" i="1"/>
  <c r="B44" i="1"/>
  <c r="P43" i="1"/>
  <c r="Q43" i="1"/>
  <c r="B43" i="1"/>
  <c r="D42" i="1"/>
  <c r="O40" i="1"/>
  <c r="P41" i="1"/>
  <c r="Q41" i="1"/>
  <c r="B41" i="1"/>
  <c r="P40" i="1"/>
  <c r="Q40" i="1"/>
  <c r="B40" i="1"/>
  <c r="D39" i="1"/>
  <c r="O15" i="1"/>
  <c r="P15" i="1"/>
  <c r="Q15" i="1"/>
  <c r="B15" i="1"/>
  <c r="I14" i="1"/>
  <c r="O17" i="1"/>
  <c r="P17" i="1"/>
  <c r="I16" i="1"/>
  <c r="O19" i="1"/>
  <c r="P19" i="1"/>
  <c r="I18" i="1"/>
  <c r="B79" i="1"/>
  <c r="B75" i="1"/>
  <c r="B69" i="1"/>
  <c r="B66" i="1"/>
  <c r="B64" i="1"/>
  <c r="B61" i="1"/>
  <c r="B59" i="1"/>
  <c r="B49" i="1"/>
  <c r="B46" i="1"/>
  <c r="B22" i="1"/>
  <c r="B56" i="1"/>
  <c r="D55" i="1"/>
  <c r="D48" i="1"/>
  <c r="D45" i="1"/>
  <c r="B50" i="1"/>
  <c r="B47" i="1"/>
  <c r="O22" i="1"/>
  <c r="P23" i="1"/>
  <c r="Q23" i="1"/>
  <c r="D21" i="1"/>
  <c r="B23" i="1"/>
  <c r="E81" i="1"/>
  <c r="O66" i="1"/>
  <c r="P66" i="1"/>
  <c r="Q66" i="1"/>
  <c r="O64" i="1"/>
  <c r="P64" i="1"/>
  <c r="Q64" i="1"/>
  <c r="O61" i="1"/>
  <c r="P61" i="1"/>
  <c r="Q61" i="1"/>
  <c r="O59" i="1"/>
  <c r="P59" i="1"/>
  <c r="Q59" i="1"/>
  <c r="O56" i="1"/>
  <c r="P56" i="1"/>
  <c r="Q56" i="1"/>
  <c r="O49" i="1"/>
  <c r="P50" i="1"/>
  <c r="Q50" i="1"/>
  <c r="P49" i="1"/>
  <c r="Q49" i="1"/>
  <c r="O46" i="1"/>
  <c r="P47" i="1"/>
  <c r="Q47" i="1"/>
  <c r="P46" i="1"/>
  <c r="Q46" i="1"/>
  <c r="E22" i="1"/>
  <c r="E4" i="1"/>
  <c r="N6" i="2"/>
  <c r="B82" i="1"/>
  <c r="B81" i="1"/>
  <c r="B83" i="1"/>
  <c r="Q19" i="1"/>
  <c r="B19" i="1"/>
  <c r="F19" i="1"/>
  <c r="G19" i="1"/>
  <c r="F88" i="1"/>
  <c r="G88" i="1"/>
  <c r="F87" i="1"/>
  <c r="F101" i="1"/>
  <c r="H19" i="1"/>
  <c r="E64" i="1"/>
  <c r="F64" i="1"/>
  <c r="G64" i="1"/>
  <c r="H64" i="1"/>
  <c r="G87" i="1"/>
  <c r="F17" i="1"/>
  <c r="G17" i="1"/>
  <c r="H17" i="1"/>
  <c r="I7" i="1"/>
  <c r="I17" i="1"/>
  <c r="J17" i="1"/>
  <c r="F98" i="1"/>
  <c r="G98" i="1"/>
  <c r="H98" i="1"/>
  <c r="H87" i="1"/>
  <c r="P22" i="1"/>
  <c r="Q22" i="1"/>
  <c r="E52" i="1"/>
  <c r="F52" i="1"/>
  <c r="G52" i="1"/>
  <c r="H52" i="1"/>
  <c r="E54" i="1"/>
  <c r="F54" i="1"/>
  <c r="G54" i="1"/>
  <c r="E77" i="1"/>
  <c r="E71" i="1"/>
  <c r="F71" i="1"/>
  <c r="E73" i="1"/>
  <c r="F73" i="1"/>
  <c r="G73" i="1"/>
  <c r="H73" i="1"/>
  <c r="H34" i="1"/>
  <c r="I34" i="1"/>
  <c r="I40" i="1"/>
  <c r="F91" i="1"/>
  <c r="G91" i="1"/>
  <c r="H91" i="1"/>
  <c r="I91" i="1"/>
  <c r="J91" i="1"/>
  <c r="F94" i="1"/>
  <c r="G94" i="1"/>
  <c r="H94" i="1"/>
  <c r="I94" i="1"/>
  <c r="F86" i="1"/>
  <c r="G86" i="1"/>
  <c r="H86" i="1"/>
  <c r="I86" i="1"/>
  <c r="E69" i="1"/>
  <c r="F69" i="1"/>
  <c r="G69" i="1"/>
  <c r="H69" i="1"/>
  <c r="I69" i="1"/>
  <c r="J69" i="1"/>
  <c r="E66" i="1"/>
  <c r="H88" i="1"/>
  <c r="F22" i="1"/>
  <c r="G22" i="1"/>
  <c r="H22" i="1"/>
  <c r="I22" i="1"/>
  <c r="F93" i="1"/>
  <c r="G93" i="1"/>
  <c r="F15" i="1"/>
  <c r="G15" i="1"/>
  <c r="H15" i="1"/>
  <c r="I15" i="1"/>
  <c r="F92" i="1"/>
  <c r="G92" i="1"/>
  <c r="H92" i="1"/>
  <c r="I92" i="1"/>
  <c r="F66" i="1"/>
  <c r="G66" i="1"/>
  <c r="H66" i="1"/>
  <c r="I19" i="1"/>
  <c r="H4" i="1"/>
  <c r="I66" i="1"/>
  <c r="E79" i="1"/>
  <c r="F79" i="1"/>
  <c r="G79" i="1"/>
  <c r="H79" i="1"/>
  <c r="I79" i="1"/>
  <c r="E75" i="1"/>
  <c r="F75" i="1"/>
  <c r="G75" i="1"/>
  <c r="H75" i="1"/>
  <c r="F89" i="1"/>
  <c r="G89" i="1"/>
  <c r="H89" i="1"/>
  <c r="I4" i="1"/>
  <c r="H93" i="1"/>
  <c r="I93" i="1"/>
  <c r="J93" i="1"/>
  <c r="I75" i="1"/>
  <c r="F77" i="1"/>
  <c r="G77" i="1"/>
  <c r="H77" i="1"/>
  <c r="I77" i="1"/>
  <c r="G31" i="1"/>
  <c r="H31" i="1"/>
  <c r="I31" i="1"/>
  <c r="I52" i="1"/>
  <c r="J52" i="1"/>
  <c r="G71" i="1"/>
  <c r="H71" i="1"/>
  <c r="I71" i="1"/>
  <c r="G25" i="1"/>
  <c r="H25" i="1"/>
  <c r="I25" i="1"/>
  <c r="I28" i="1"/>
  <c r="E61" i="1"/>
  <c r="F61" i="1"/>
  <c r="G61" i="1"/>
  <c r="H61" i="1"/>
  <c r="I61" i="1"/>
  <c r="F100" i="1"/>
  <c r="E59" i="1"/>
  <c r="F59" i="1"/>
  <c r="G59" i="1"/>
  <c r="H59" i="1"/>
  <c r="E56" i="1"/>
  <c r="F46" i="1"/>
  <c r="G46" i="1"/>
  <c r="H46" i="1"/>
  <c r="I46" i="1"/>
  <c r="F95" i="1"/>
  <c r="G95" i="1"/>
  <c r="F56" i="1"/>
  <c r="G56" i="1"/>
  <c r="H56" i="1"/>
  <c r="I56" i="1"/>
  <c r="F99" i="1"/>
  <c r="G99" i="1"/>
  <c r="H99" i="1"/>
  <c r="I99" i="1"/>
  <c r="G100" i="1"/>
  <c r="H100" i="1"/>
  <c r="I100" i="1"/>
  <c r="F4" i="1"/>
  <c r="E23" i="1"/>
  <c r="F23" i="1"/>
  <c r="I87" i="1"/>
  <c r="H54" i="1"/>
  <c r="I54" i="1"/>
  <c r="J77" i="1"/>
  <c r="J71" i="1"/>
  <c r="I73" i="1"/>
  <c r="F37" i="1"/>
  <c r="G37" i="1"/>
  <c r="H37" i="1"/>
  <c r="I37" i="1"/>
  <c r="H43" i="1"/>
  <c r="I43" i="1"/>
  <c r="G101" i="1"/>
  <c r="H101" i="1"/>
  <c r="I101" i="1"/>
  <c r="L11" i="2"/>
  <c r="L19" i="2"/>
  <c r="M10" i="2"/>
  <c r="L24" i="2"/>
  <c r="F83" i="1"/>
  <c r="H95" i="1"/>
  <c r="J61" i="1"/>
  <c r="G4" i="1"/>
  <c r="J100" i="1"/>
  <c r="I95" i="1"/>
  <c r="I89" i="1"/>
  <c r="H49" i="1"/>
  <c r="I49" i="1"/>
  <c r="J75" i="1"/>
  <c r="I88" i="1"/>
  <c r="I98" i="1"/>
  <c r="I64" i="1"/>
  <c r="I90" i="1"/>
  <c r="J90" i="1"/>
  <c r="J89" i="1"/>
  <c r="I59" i="1"/>
  <c r="J88" i="1"/>
  <c r="Q17" i="1"/>
  <c r="B17" i="1"/>
  <c r="E83" i="1"/>
  <c r="J59" i="1"/>
  <c r="J66" i="1"/>
  <c r="J99" i="1"/>
  <c r="J98" i="1"/>
  <c r="J86" i="1"/>
  <c r="J56" i="1"/>
  <c r="J95" i="1"/>
  <c r="I81" i="1"/>
  <c r="N11" i="2"/>
  <c r="N19" i="2"/>
  <c r="O10" i="2"/>
  <c r="N24" i="2"/>
  <c r="G83" i="1"/>
  <c r="J15" i="1"/>
  <c r="J94" i="1"/>
  <c r="J14" i="2"/>
  <c r="K14" i="2"/>
  <c r="J23" i="2"/>
  <c r="K15" i="2"/>
  <c r="K19" i="2"/>
  <c r="K13" i="2"/>
  <c r="F47" i="1"/>
  <c r="G47" i="1"/>
  <c r="H47" i="1"/>
  <c r="I47" i="1"/>
  <c r="G38" i="1"/>
  <c r="H38" i="1"/>
  <c r="I38" i="1"/>
  <c r="J38" i="1"/>
  <c r="G32" i="1"/>
  <c r="H32" i="1"/>
  <c r="I32" i="1"/>
  <c r="J32" i="1"/>
  <c r="H26" i="1"/>
  <c r="I26" i="1"/>
  <c r="J26" i="1"/>
  <c r="G23" i="1"/>
  <c r="J64" i="1"/>
  <c r="P11" i="2"/>
  <c r="P19" i="2"/>
  <c r="Q10" i="2"/>
  <c r="P24" i="2"/>
  <c r="H83" i="1"/>
  <c r="R11" i="2"/>
  <c r="R19" i="2"/>
  <c r="S10" i="2"/>
  <c r="R24" i="2"/>
  <c r="I83" i="1"/>
  <c r="J83" i="1"/>
  <c r="J47" i="1"/>
  <c r="E5" i="1"/>
  <c r="K12" i="2"/>
  <c r="J12" i="2"/>
  <c r="J21" i="2"/>
  <c r="J19" i="1"/>
  <c r="J22" i="1"/>
  <c r="E29" i="1"/>
  <c r="E35" i="1"/>
  <c r="E41" i="1"/>
  <c r="E44" i="1"/>
  <c r="E50" i="1"/>
  <c r="E80" i="1"/>
  <c r="J73" i="1"/>
  <c r="H81" i="1"/>
  <c r="F81" i="1"/>
  <c r="J54" i="1"/>
  <c r="J101" i="1"/>
  <c r="E6" i="1"/>
  <c r="E10" i="1"/>
  <c r="G81" i="1"/>
  <c r="J92" i="1"/>
  <c r="J87" i="1"/>
  <c r="J31" i="1"/>
  <c r="J37" i="1"/>
  <c r="J46" i="1"/>
  <c r="J49" i="1"/>
  <c r="F5" i="1"/>
  <c r="L14" i="2"/>
  <c r="M14" i="2"/>
  <c r="F10" i="1"/>
  <c r="L12" i="2"/>
  <c r="F29" i="1"/>
  <c r="G29" i="1"/>
  <c r="F35" i="1"/>
  <c r="G35" i="1"/>
  <c r="F41" i="1"/>
  <c r="G41" i="1"/>
  <c r="F44" i="1"/>
  <c r="G44" i="1"/>
  <c r="F50" i="1"/>
  <c r="G50" i="1"/>
  <c r="G80" i="1"/>
  <c r="H23" i="1"/>
  <c r="H44" i="1"/>
  <c r="I44" i="1"/>
  <c r="J44" i="1"/>
  <c r="H29" i="1"/>
  <c r="I29" i="1"/>
  <c r="J40" i="1"/>
  <c r="J28" i="1"/>
  <c r="H35" i="1"/>
  <c r="I35" i="1"/>
  <c r="J25" i="1"/>
  <c r="M11" i="2"/>
  <c r="M19" i="2"/>
  <c r="O11" i="2"/>
  <c r="O19" i="2"/>
  <c r="P12" i="2"/>
  <c r="P14" i="2"/>
  <c r="Q14" i="2"/>
  <c r="H10" i="1"/>
  <c r="H5" i="1"/>
  <c r="E82" i="1"/>
  <c r="M13" i="2"/>
  <c r="L22" i="2"/>
  <c r="F82" i="1"/>
  <c r="F84" i="1"/>
  <c r="N12" i="2"/>
  <c r="N14" i="2"/>
  <c r="O14" i="2"/>
  <c r="G10" i="1"/>
  <c r="G5" i="1"/>
  <c r="J79" i="1"/>
  <c r="J34" i="1"/>
  <c r="H50" i="1"/>
  <c r="I50" i="1"/>
  <c r="J50" i="1"/>
  <c r="J43" i="1"/>
  <c r="H41" i="1"/>
  <c r="I41" i="1"/>
  <c r="J41" i="1"/>
  <c r="J81" i="1"/>
  <c r="Q19" i="2"/>
  <c r="S13" i="2"/>
  <c r="I5" i="1"/>
  <c r="R12" i="2"/>
  <c r="S15" i="2"/>
  <c r="R14" i="2"/>
  <c r="S14" i="2"/>
  <c r="I10" i="1"/>
  <c r="O13" i="2"/>
  <c r="N22" i="2"/>
  <c r="G82" i="1"/>
  <c r="G84" i="1"/>
  <c r="G6" i="1"/>
  <c r="O12" i="2"/>
  <c r="O15" i="2"/>
  <c r="G85" i="1"/>
  <c r="G96" i="1"/>
  <c r="E84" i="1"/>
  <c r="Q11" i="2"/>
  <c r="H6" i="1"/>
  <c r="Q13" i="2"/>
  <c r="S11" i="2"/>
  <c r="I6" i="1"/>
  <c r="J35" i="1"/>
  <c r="J29" i="1"/>
  <c r="I23" i="1"/>
  <c r="H80" i="1"/>
  <c r="P22" i="2"/>
  <c r="H82" i="1"/>
  <c r="H84" i="1"/>
  <c r="F6" i="1"/>
  <c r="M12" i="2"/>
  <c r="F80" i="1"/>
  <c r="R22" i="2"/>
  <c r="R23" i="2"/>
  <c r="R21" i="2"/>
  <c r="S19" i="2"/>
  <c r="E85" i="1"/>
  <c r="L23" i="2"/>
  <c r="L21" i="2"/>
  <c r="M15" i="2"/>
  <c r="I82" i="1"/>
  <c r="I84" i="1"/>
  <c r="J84" i="1"/>
  <c r="I80" i="1"/>
  <c r="J23" i="1"/>
  <c r="N21" i="2"/>
  <c r="N23" i="2"/>
  <c r="S12" i="2"/>
  <c r="Q12" i="2"/>
  <c r="P21" i="2"/>
  <c r="Q15" i="2"/>
  <c r="P23" i="2"/>
  <c r="F85" i="1"/>
  <c r="F96" i="1"/>
  <c r="J80" i="1"/>
  <c r="H85" i="1"/>
  <c r="H96" i="1"/>
  <c r="G103" i="1"/>
  <c r="G102" i="1"/>
  <c r="H103" i="1"/>
  <c r="H102" i="1"/>
  <c r="H104" i="1"/>
  <c r="G104" i="1"/>
  <c r="J82" i="1"/>
  <c r="I85" i="1"/>
  <c r="I96" i="1"/>
  <c r="J85" i="1"/>
  <c r="E96" i="1"/>
  <c r="F103" i="1"/>
  <c r="F102" i="1"/>
  <c r="F104" i="1"/>
  <c r="E102" i="1"/>
  <c r="J96" i="1"/>
  <c r="E103" i="1"/>
  <c r="I103" i="1"/>
  <c r="J103" i="1"/>
  <c r="I102" i="1"/>
  <c r="I104" i="1"/>
  <c r="J102" i="1"/>
  <c r="E104" i="1"/>
  <c r="J104" i="1"/>
</calcChain>
</file>

<file path=xl/sharedStrings.xml><?xml version="1.0" encoding="utf-8"?>
<sst xmlns="http://schemas.openxmlformats.org/spreadsheetml/2006/main" count="119" uniqueCount="84">
  <si>
    <t xml:space="preserve">Proposal Title: </t>
  </si>
  <si>
    <t>From:</t>
  </si>
  <si>
    <t>To:</t>
  </si>
  <si>
    <t>Months:</t>
  </si>
  <si>
    <t>FY and Employee Benefits Auto Calculate Based on Project Dates</t>
  </si>
  <si>
    <t>Fiscal Years Covered</t>
  </si>
  <si>
    <t>Fiscal Years Month Distribution</t>
  </si>
  <si>
    <t>Yearly % Increase in Salaries</t>
  </si>
  <si>
    <t>Federally Negotiated Indirect Cost Rate</t>
  </si>
  <si>
    <t>Sponsor Mandated Indirect Cost Rate</t>
  </si>
  <si>
    <t>Clinical Faculty Employee Benefit Rate</t>
  </si>
  <si>
    <t>Full/Part-Time Employee Benefit Rate</t>
  </si>
  <si>
    <t>Current Annual Salary</t>
  </si>
  <si>
    <t>Contract Months</t>
  </si>
  <si>
    <t>Monthly Salary</t>
  </si>
  <si>
    <t>Months</t>
  </si>
  <si>
    <t>%</t>
  </si>
  <si>
    <t>Part-Time Employee Non-Benefit Rate</t>
  </si>
  <si>
    <t>Totals</t>
  </si>
  <si>
    <t>Clinical Faculty</t>
  </si>
  <si>
    <r>
      <t>Principal Investigator (</t>
    </r>
    <r>
      <rPr>
        <b/>
        <i/>
        <sz val="10"/>
        <color indexed="8"/>
        <rFont val="Calibri"/>
        <family val="2"/>
      </rPr>
      <t>name</t>
    </r>
    <r>
      <rPr>
        <sz val="10"/>
        <color indexed="8"/>
        <rFont val="Calibri"/>
        <family val="2"/>
      </rPr>
      <t xml:space="preserve">): </t>
    </r>
  </si>
  <si>
    <r>
      <t>Co-Principal Investigator (</t>
    </r>
    <r>
      <rPr>
        <b/>
        <i/>
        <sz val="10"/>
        <color indexed="8"/>
        <rFont val="Calibri"/>
        <family val="2"/>
      </rPr>
      <t>name</t>
    </r>
    <r>
      <rPr>
        <sz val="10"/>
        <color indexed="8"/>
        <rFont val="Calibri"/>
        <family val="2"/>
      </rPr>
      <t>):</t>
    </r>
  </si>
  <si>
    <t>Senior/Full-Time Personnel</t>
  </si>
  <si>
    <t>Chrgd</t>
  </si>
  <si>
    <t>Calculated Costs w/ Inflation</t>
  </si>
  <si>
    <r>
      <t>Principal Investigator (</t>
    </r>
    <r>
      <rPr>
        <b/>
        <i/>
        <sz val="10"/>
        <color indexed="8"/>
        <rFont val="Calibri"/>
        <family val="2"/>
      </rPr>
      <t>name</t>
    </r>
    <r>
      <rPr>
        <sz val="10"/>
        <color indexed="8"/>
        <rFont val="Calibri"/>
        <family val="2"/>
      </rPr>
      <t>):</t>
    </r>
  </si>
  <si>
    <r>
      <t>Research Associate (</t>
    </r>
    <r>
      <rPr>
        <b/>
        <i/>
        <sz val="10"/>
        <color indexed="8"/>
        <rFont val="Calibri"/>
        <family val="2"/>
      </rPr>
      <t>name</t>
    </r>
    <r>
      <rPr>
        <sz val="10"/>
        <color indexed="8"/>
        <rFont val="Calibri"/>
        <family val="2"/>
      </rPr>
      <t>):</t>
    </r>
  </si>
  <si>
    <t xml:space="preserve">Part-Time Benefit Eligible Personnel </t>
  </si>
  <si>
    <r>
      <t>Job Title (</t>
    </r>
    <r>
      <rPr>
        <b/>
        <i/>
        <sz val="10"/>
        <color indexed="8"/>
        <rFont val="Calibri"/>
        <family val="2"/>
      </rPr>
      <t>name</t>
    </r>
    <r>
      <rPr>
        <sz val="10"/>
        <color indexed="8"/>
        <rFont val="Calibri"/>
        <family val="2"/>
      </rPr>
      <t>):</t>
    </r>
  </si>
  <si>
    <t>Part-Time Non-Benefit Eligible Personnel (including Coop)</t>
  </si>
  <si>
    <t>Student Personnel:</t>
  </si>
  <si>
    <t>Research Assistant  (name):</t>
  </si>
  <si>
    <t>Undergraduate Assistant (name):</t>
  </si>
  <si>
    <t>Monthly</t>
  </si>
  <si>
    <t>Subtotal Personnel</t>
  </si>
  <si>
    <t>Total Benefits</t>
  </si>
  <si>
    <t>Total Personnel</t>
  </si>
  <si>
    <t xml:space="preserve">Publications  </t>
  </si>
  <si>
    <t>Travel (Domestic)</t>
  </si>
  <si>
    <t>Travel (Foreign)</t>
  </si>
  <si>
    <t>Supplies</t>
  </si>
  <si>
    <t>Purchased Services</t>
  </si>
  <si>
    <t>Consultant</t>
  </si>
  <si>
    <t>Subcontract</t>
  </si>
  <si>
    <t>Equipment Per Unit &lt;$5,000</t>
  </si>
  <si>
    <t>Miscellaneous</t>
  </si>
  <si>
    <t>Computer Use</t>
  </si>
  <si>
    <t>Modified Total Direct Cost</t>
  </si>
  <si>
    <r>
      <t>Research Assistants (</t>
    </r>
    <r>
      <rPr>
        <b/>
        <i/>
        <sz val="10"/>
        <color indexed="8"/>
        <rFont val="Calibri"/>
        <family val="2"/>
      </rPr>
      <t>Tuition</t>
    </r>
    <r>
      <rPr>
        <sz val="10"/>
        <color indexed="8"/>
        <rFont val="Calibri"/>
        <family val="2"/>
      </rPr>
      <t>):</t>
    </r>
  </si>
  <si>
    <t xml:space="preserve"> 0 ( 0 month appt.  0 Credits @ $960/Credits)</t>
  </si>
  <si>
    <t>Equipment &gt; $5,000</t>
  </si>
  <si>
    <t>Subcontract &gt; $25K</t>
  </si>
  <si>
    <t>Participant Support</t>
  </si>
  <si>
    <t>Total Direct Cost</t>
  </si>
  <si>
    <t>Indirect Cost Rate Calculation</t>
  </si>
  <si>
    <t>Total Funding</t>
  </si>
  <si>
    <t>Full/Part Time</t>
  </si>
  <si>
    <t>Clinical</t>
  </si>
  <si>
    <t>Part Time</t>
  </si>
  <si>
    <t>Indirect</t>
  </si>
  <si>
    <t>Inflation</t>
  </si>
  <si>
    <t>Benefit Eligible</t>
  </si>
  <si>
    <t>Faculty</t>
  </si>
  <si>
    <t>Non-Benefit Eligible</t>
  </si>
  <si>
    <t>Cost Rate</t>
  </si>
  <si>
    <t>Rate</t>
  </si>
  <si>
    <t>Current</t>
  </si>
  <si>
    <t>Month</t>
  </si>
  <si>
    <t>Start Date</t>
  </si>
  <si>
    <t>End Date</t>
  </si>
  <si>
    <t>No. of Months</t>
  </si>
  <si>
    <t>Year 1</t>
  </si>
  <si>
    <t>Year 2</t>
  </si>
  <si>
    <t>Year 3</t>
  </si>
  <si>
    <t>Year 4</t>
  </si>
  <si>
    <t>Year 5</t>
  </si>
  <si>
    <t>Current FY</t>
  </si>
  <si>
    <t>Next FY</t>
  </si>
  <si>
    <t>IDC</t>
  </si>
  <si>
    <t>Full Time Benefit Eligible</t>
  </si>
  <si>
    <t>Part Time Non-Benefit Eligibile</t>
  </si>
  <si>
    <t>Inflation Rate</t>
  </si>
  <si>
    <t>Months Remaining</t>
  </si>
  <si>
    <t>Weighted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</si>
</sst>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_);[Red]\(&quot;$&quot;#,##0\)"/>
    <numFmt numFmtId="8" formatCode="&quot;$&quot;#,##0.00_);[Red]\(&quot;$&quot;#,##0.00\)"/>
    <numFmt numFmtId="164" formatCode="0.0%"/>
    <numFmt numFmtId="165" formatCode="0.00000"/>
    <numFmt numFmtId="166" formatCode="0.0000"/>
    <numFmt numFmtId="167" formatCode="0.0000000%"/>
  </numFmts>
  <fonts count="20">
    <font>
      <sz val="10"/>
      <name val="Geneva"/>
    </font>
    <font>
      <sz val="10"/>
      <name val="Geneva"/>
    </font>
    <font>
      <sz val="10"/>
      <color indexed="8"/>
      <name val="Calibri"/>
      <family val="2"/>
    </font>
    <font>
      <b/>
      <i/>
      <sz val="10"/>
      <color indexed="8"/>
      <name val="Calibri"/>
      <family val="2"/>
    </font>
    <font>
      <sz val="9"/>
      <name val="Geneva"/>
    </font>
    <font>
      <sz val="10"/>
      <name val="Calibri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10"/>
      <name val="Calibri"/>
      <family val="2"/>
      <scheme val="minor"/>
    </font>
    <font>
      <b/>
      <sz val="10"/>
      <color indexed="8"/>
      <name val="Calibri"/>
      <family val="2"/>
      <scheme val="minor"/>
    </font>
    <font>
      <i/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sz val="10"/>
      <color theme="3"/>
      <name val="Calibri"/>
      <family val="2"/>
      <scheme val="minor"/>
    </font>
    <font>
      <b/>
      <sz val="10"/>
      <color rgb="FF00B050"/>
      <name val="Geneva"/>
    </font>
    <font>
      <sz val="10"/>
      <color rgb="FFFF0000"/>
      <name val="Calibri"/>
      <family val="2"/>
      <scheme val="minor"/>
    </font>
    <font>
      <b/>
      <sz val="9"/>
      <color rgb="FF00B050"/>
      <name val="Calibri"/>
      <family val="2"/>
      <scheme val="minor"/>
    </font>
    <font>
      <b/>
      <sz val="9"/>
      <color rgb="FF00B050"/>
      <name val="Geneva"/>
    </font>
    <font>
      <b/>
      <sz val="10"/>
      <color theme="0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darkGrid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C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8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82">
    <xf numFmtId="0" fontId="0" fillId="0" borderId="0" xfId="0"/>
    <xf numFmtId="0" fontId="6" fillId="0" borderId="0" xfId="0" applyFont="1" applyAlignment="1">
      <alignment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/>
    <xf numFmtId="0" fontId="7" fillId="0" borderId="0" xfId="0" applyFont="1" applyAlignment="1">
      <alignment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14" fontId="6" fillId="0" borderId="0" xfId="0" applyNumberFormat="1" applyFont="1"/>
    <xf numFmtId="0" fontId="6" fillId="0" borderId="0" xfId="0" applyFont="1" applyAlignment="1">
      <alignment horizontal="right"/>
    </xf>
    <xf numFmtId="0" fontId="6" fillId="7" borderId="0" xfId="0" applyFont="1" applyFill="1" applyAlignment="1" applyProtection="1">
      <alignment vertical="center"/>
      <protection locked="0"/>
    </xf>
    <xf numFmtId="0" fontId="8" fillId="7" borderId="0" xfId="0" applyFont="1" applyFill="1" applyAlignment="1" applyProtection="1">
      <alignment vertical="center"/>
      <protection locked="0"/>
    </xf>
    <xf numFmtId="3" fontId="8" fillId="7" borderId="0" xfId="0" applyNumberFormat="1" applyFont="1" applyFill="1" applyAlignment="1" applyProtection="1">
      <alignment vertical="center"/>
      <protection locked="0"/>
    </xf>
    <xf numFmtId="0" fontId="7" fillId="7" borderId="0" xfId="0" applyFont="1" applyFill="1" applyAlignment="1" applyProtection="1">
      <alignment vertical="center"/>
      <protection locked="0"/>
    </xf>
    <xf numFmtId="0" fontId="7" fillId="7" borderId="0" xfId="0" applyFont="1" applyFill="1" applyAlignment="1" applyProtection="1">
      <alignment horizontal="center" vertical="center"/>
      <protection locked="0"/>
    </xf>
    <xf numFmtId="164" fontId="7" fillId="7" borderId="0" xfId="2" applyNumberFormat="1" applyFont="1" applyFill="1" applyAlignment="1" applyProtection="1">
      <alignment vertical="center"/>
      <protection locked="0"/>
    </xf>
    <xf numFmtId="0" fontId="7" fillId="0" borderId="0" xfId="0" applyFont="1" applyAlignment="1" applyProtection="1">
      <alignment vertical="center"/>
      <protection locked="0"/>
    </xf>
    <xf numFmtId="164" fontId="6" fillId="7" borderId="0" xfId="0" applyNumberFormat="1" applyFont="1" applyFill="1" applyAlignment="1" applyProtection="1">
      <alignment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9" fillId="7" borderId="0" xfId="0" applyFont="1" applyFill="1" applyAlignment="1" applyProtection="1">
      <alignment vertical="center"/>
      <protection locked="0"/>
    </xf>
    <xf numFmtId="0" fontId="9" fillId="0" borderId="0" xfId="0" applyFont="1" applyAlignment="1" applyProtection="1">
      <alignment vertical="center"/>
      <protection locked="0"/>
    </xf>
    <xf numFmtId="3" fontId="8" fillId="8" borderId="6" xfId="0" applyNumberFormat="1" applyFont="1" applyFill="1" applyBorder="1" applyAlignment="1" applyProtection="1">
      <alignment vertical="center"/>
      <protection locked="0"/>
    </xf>
    <xf numFmtId="0" fontId="10" fillId="9" borderId="7" xfId="0" applyFont="1" applyFill="1" applyBorder="1" applyAlignment="1" applyProtection="1">
      <alignment horizontal="left" vertical="center"/>
      <protection locked="0"/>
    </xf>
    <xf numFmtId="0" fontId="10" fillId="10" borderId="7" xfId="0" applyFont="1" applyFill="1" applyBorder="1" applyAlignment="1" applyProtection="1">
      <alignment vertical="center"/>
      <protection locked="0"/>
    </xf>
    <xf numFmtId="0" fontId="10" fillId="3" borderId="7" xfId="0" applyFont="1" applyFill="1" applyBorder="1" applyAlignment="1" applyProtection="1">
      <alignment vertical="center"/>
      <protection locked="0"/>
    </xf>
    <xf numFmtId="0" fontId="10" fillId="4" borderId="7" xfId="0" applyFont="1" applyFill="1" applyBorder="1" applyAlignment="1" applyProtection="1">
      <alignment vertical="center"/>
      <protection locked="0"/>
    </xf>
    <xf numFmtId="0" fontId="10" fillId="2" borderId="7" xfId="0" applyFont="1" applyFill="1" applyBorder="1" applyAlignment="1" applyProtection="1">
      <alignment vertical="center"/>
      <protection locked="0"/>
    </xf>
    <xf numFmtId="0" fontId="10" fillId="5" borderId="7" xfId="0" applyFont="1" applyFill="1" applyBorder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3" fontId="8" fillId="0" borderId="0" xfId="0" applyNumberFormat="1" applyFont="1" applyAlignment="1" applyProtection="1">
      <alignment vertical="center"/>
      <protection locked="0"/>
    </xf>
    <xf numFmtId="1" fontId="6" fillId="0" borderId="0" xfId="0" applyNumberFormat="1" applyFont="1" applyAlignment="1">
      <alignment horizontal="center"/>
    </xf>
    <xf numFmtId="165" fontId="6" fillId="0" borderId="0" xfId="0" applyNumberFormat="1" applyFont="1"/>
    <xf numFmtId="0" fontId="12" fillId="7" borderId="8" xfId="2" applyNumberFormat="1" applyFont="1" applyFill="1" applyBorder="1" applyAlignment="1">
      <alignment horizontal="center" vertical="center"/>
    </xf>
    <xf numFmtId="164" fontId="12" fillId="11" borderId="9" xfId="2" applyNumberFormat="1" applyFont="1" applyFill="1" applyBorder="1" applyAlignment="1">
      <alignment horizontal="center" vertical="center"/>
    </xf>
    <xf numFmtId="0" fontId="10" fillId="13" borderId="7" xfId="0" applyFont="1" applyFill="1" applyBorder="1" applyAlignment="1" applyProtection="1">
      <alignment vertical="center"/>
      <protection locked="0"/>
    </xf>
    <xf numFmtId="3" fontId="8" fillId="0" borderId="0" xfId="0" applyNumberFormat="1" applyFont="1" applyAlignment="1">
      <alignment vertical="center"/>
    </xf>
    <xf numFmtId="0" fontId="6" fillId="14" borderId="8" xfId="0" applyFont="1" applyFill="1" applyBorder="1" applyAlignment="1">
      <alignment horizontal="center"/>
    </xf>
    <xf numFmtId="164" fontId="6" fillId="14" borderId="8" xfId="2" applyNumberFormat="1" applyFont="1" applyFill="1" applyBorder="1" applyAlignment="1">
      <alignment horizontal="center"/>
    </xf>
    <xf numFmtId="0" fontId="6" fillId="7" borderId="7" xfId="0" applyFont="1" applyFill="1" applyBorder="1"/>
    <xf numFmtId="0" fontId="6" fillId="7" borderId="10" xfId="0" applyFont="1" applyFill="1" applyBorder="1"/>
    <xf numFmtId="0" fontId="6" fillId="7" borderId="11" xfId="0" applyFont="1" applyFill="1" applyBorder="1"/>
    <xf numFmtId="0" fontId="6" fillId="7" borderId="8" xfId="0" applyFont="1" applyFill="1" applyBorder="1" applyAlignment="1">
      <alignment horizontal="center"/>
    </xf>
    <xf numFmtId="164" fontId="6" fillId="7" borderId="8" xfId="2" applyNumberFormat="1" applyFont="1" applyFill="1" applyBorder="1" applyAlignment="1">
      <alignment horizontal="center"/>
    </xf>
    <xf numFmtId="0" fontId="10" fillId="7" borderId="2" xfId="0" applyFont="1" applyFill="1" applyBorder="1" applyAlignment="1" applyProtection="1">
      <alignment horizontal="right" vertical="center"/>
      <protection locked="0"/>
    </xf>
    <xf numFmtId="0" fontId="8" fillId="0" borderId="2" xfId="0" applyFont="1" applyBorder="1" applyAlignment="1">
      <alignment vertical="center"/>
    </xf>
    <xf numFmtId="8" fontId="13" fillId="7" borderId="0" xfId="1" applyFont="1" applyFill="1" applyAlignment="1" applyProtection="1">
      <alignment horizontal="center" vertical="center"/>
      <protection locked="0"/>
    </xf>
    <xf numFmtId="1" fontId="14" fillId="12" borderId="10" xfId="0" applyNumberFormat="1" applyFont="1" applyFill="1" applyBorder="1" applyAlignment="1">
      <alignment horizontal="center" vertical="center"/>
    </xf>
    <xf numFmtId="14" fontId="9" fillId="7" borderId="8" xfId="0" applyNumberFormat="1" applyFont="1" applyFill="1" applyBorder="1" applyAlignment="1" applyProtection="1">
      <alignment horizontal="center" vertical="center"/>
      <protection locked="0"/>
    </xf>
    <xf numFmtId="3" fontId="10" fillId="12" borderId="10" xfId="0" applyNumberFormat="1" applyFont="1" applyFill="1" applyBorder="1" applyAlignment="1">
      <alignment horizontal="right" vertical="center"/>
    </xf>
    <xf numFmtId="0" fontId="7" fillId="12" borderId="11" xfId="0" applyFont="1" applyFill="1" applyBorder="1" applyAlignment="1">
      <alignment vertical="center"/>
    </xf>
    <xf numFmtId="0" fontId="13" fillId="7" borderId="2" xfId="0" applyFont="1" applyFill="1" applyBorder="1" applyAlignment="1" applyProtection="1">
      <alignment horizontal="center" vertical="center"/>
      <protection locked="0"/>
    </xf>
    <xf numFmtId="6" fontId="6" fillId="7" borderId="0" xfId="1" applyNumberFormat="1" applyFont="1" applyFill="1" applyAlignment="1" applyProtection="1">
      <alignment vertical="center" shrinkToFit="1"/>
      <protection locked="0"/>
    </xf>
    <xf numFmtId="6" fontId="10" fillId="7" borderId="0" xfId="1" applyNumberFormat="1" applyFont="1" applyFill="1" applyAlignment="1" applyProtection="1">
      <alignment horizontal="right" vertical="center" shrinkToFit="1"/>
      <protection locked="0"/>
    </xf>
    <xf numFmtId="6" fontId="7" fillId="0" borderId="0" xfId="1" applyNumberFormat="1" applyFont="1" applyAlignment="1" applyProtection="1">
      <alignment vertical="center" shrinkToFit="1"/>
      <protection locked="0"/>
    </xf>
    <xf numFmtId="6" fontId="7" fillId="7" borderId="0" xfId="1" applyNumberFormat="1" applyFont="1" applyFill="1" applyAlignment="1" applyProtection="1">
      <alignment vertical="center" shrinkToFit="1"/>
      <protection locked="0"/>
    </xf>
    <xf numFmtId="6" fontId="7" fillId="7" borderId="0" xfId="1" applyNumberFormat="1" applyFont="1" applyFill="1" applyAlignment="1" applyProtection="1">
      <alignment horizontal="center" vertical="center" shrinkToFit="1"/>
      <protection locked="0"/>
    </xf>
    <xf numFmtId="0" fontId="15" fillId="7" borderId="2" xfId="0" applyFont="1" applyFill="1" applyBorder="1" applyAlignment="1" applyProtection="1">
      <alignment vertical="center"/>
      <protection locked="0"/>
    </xf>
    <xf numFmtId="0" fontId="0" fillId="7" borderId="0" xfId="0" applyFill="1" applyAlignment="1" applyProtection="1">
      <alignment vertical="center"/>
      <protection locked="0"/>
    </xf>
    <xf numFmtId="0" fontId="10" fillId="7" borderId="0" xfId="0" applyFont="1" applyFill="1" applyAlignment="1" applyProtection="1">
      <alignment horizontal="right" vertical="center"/>
      <protection locked="0"/>
    </xf>
    <xf numFmtId="0" fontId="13" fillId="7" borderId="12" xfId="0" applyFont="1" applyFill="1" applyBorder="1" applyAlignment="1" applyProtection="1">
      <alignment horizontal="center" vertical="center"/>
      <protection locked="0"/>
    </xf>
    <xf numFmtId="0" fontId="15" fillId="7" borderId="12" xfId="0" applyFont="1" applyFill="1" applyBorder="1" applyAlignment="1" applyProtection="1">
      <alignment vertical="center"/>
      <protection locked="0"/>
    </xf>
    <xf numFmtId="1" fontId="6" fillId="7" borderId="0" xfId="1" applyNumberFormat="1" applyFont="1" applyFill="1" applyAlignment="1" applyProtection="1">
      <alignment vertical="center" shrinkToFit="1"/>
      <protection locked="0"/>
    </xf>
    <xf numFmtId="1" fontId="10" fillId="7" borderId="0" xfId="1" applyNumberFormat="1" applyFont="1" applyFill="1" applyAlignment="1" applyProtection="1">
      <alignment horizontal="right" vertical="center" shrinkToFit="1"/>
      <protection locked="0"/>
    </xf>
    <xf numFmtId="1" fontId="7" fillId="7" borderId="0" xfId="1" applyNumberFormat="1" applyFont="1" applyFill="1" applyAlignment="1" applyProtection="1">
      <alignment vertical="center" shrinkToFit="1"/>
      <protection locked="0"/>
    </xf>
    <xf numFmtId="8" fontId="13" fillId="7" borderId="2" xfId="1" applyFont="1" applyFill="1" applyBorder="1" applyAlignment="1" applyProtection="1">
      <alignment horizontal="center" vertical="center"/>
      <protection locked="0"/>
    </xf>
    <xf numFmtId="8" fontId="13" fillId="7" borderId="12" xfId="1" applyFont="1" applyFill="1" applyBorder="1" applyAlignment="1" applyProtection="1">
      <alignment horizontal="center" vertical="center"/>
      <protection locked="0"/>
    </xf>
    <xf numFmtId="0" fontId="6" fillId="7" borderId="0" xfId="0" applyFont="1" applyFill="1" applyAlignment="1">
      <alignment vertical="center"/>
    </xf>
    <xf numFmtId="0" fontId="6" fillId="7" borderId="0" xfId="0" applyFont="1" applyFill="1" applyAlignment="1">
      <alignment horizontal="center" vertical="center"/>
    </xf>
    <xf numFmtId="0" fontId="7" fillId="7" borderId="0" xfId="0" applyFont="1" applyFill="1" applyAlignment="1">
      <alignment vertical="center"/>
    </xf>
    <xf numFmtId="0" fontId="7" fillId="7" borderId="0" xfId="0" applyFont="1" applyFill="1" applyAlignment="1">
      <alignment horizontal="center" vertical="center"/>
    </xf>
    <xf numFmtId="0" fontId="7" fillId="15" borderId="4" xfId="0" applyFont="1" applyFill="1" applyBorder="1" applyAlignment="1">
      <alignment vertical="center"/>
    </xf>
    <xf numFmtId="0" fontId="7" fillId="15" borderId="0" xfId="0" applyFont="1" applyFill="1" applyAlignment="1">
      <alignment vertical="center"/>
    </xf>
    <xf numFmtId="40" fontId="9" fillId="15" borderId="0" xfId="1" applyNumberFormat="1" applyFont="1" applyFill="1" applyAlignment="1">
      <alignment horizontal="center" vertical="center"/>
    </xf>
    <xf numFmtId="0" fontId="7" fillId="15" borderId="0" xfId="0" applyFont="1" applyFill="1" applyAlignment="1">
      <alignment horizontal="center" vertical="center"/>
    </xf>
    <xf numFmtId="0" fontId="6" fillId="15" borderId="0" xfId="0" applyFont="1" applyFill="1" applyAlignment="1">
      <alignment horizontal="center" vertical="center"/>
    </xf>
    <xf numFmtId="40" fontId="9" fillId="15" borderId="1" xfId="1" applyNumberFormat="1" applyFont="1" applyFill="1" applyBorder="1" applyAlignment="1">
      <alignment horizontal="center" vertical="center"/>
    </xf>
    <xf numFmtId="0" fontId="9" fillId="7" borderId="0" xfId="0" applyFont="1" applyFill="1" applyAlignment="1">
      <alignment vertical="center"/>
    </xf>
    <xf numFmtId="0" fontId="9" fillId="7" borderId="0" xfId="0" applyFont="1" applyFill="1" applyAlignment="1">
      <alignment horizontal="center" vertical="center"/>
    </xf>
    <xf numFmtId="3" fontId="6" fillId="7" borderId="0" xfId="0" applyNumberFormat="1" applyFont="1" applyFill="1" applyAlignment="1">
      <alignment vertical="center"/>
    </xf>
    <xf numFmtId="3" fontId="6" fillId="7" borderId="0" xfId="0" applyNumberFormat="1" applyFont="1" applyFill="1" applyAlignment="1">
      <alignment horizontal="center" vertical="center"/>
    </xf>
    <xf numFmtId="6" fontId="13" fillId="15" borderId="7" xfId="1" applyNumberFormat="1" applyFont="1" applyFill="1" applyBorder="1" applyAlignment="1" applyProtection="1">
      <alignment horizontal="center" vertical="center" shrinkToFit="1"/>
      <protection locked="0"/>
    </xf>
    <xf numFmtId="38" fontId="13" fillId="15" borderId="11" xfId="1" applyNumberFormat="1" applyFont="1" applyFill="1" applyBorder="1" applyAlignment="1" applyProtection="1">
      <alignment horizontal="center" vertical="center" shrinkToFit="1"/>
      <protection locked="0"/>
    </xf>
    <xf numFmtId="164" fontId="9" fillId="15" borderId="12" xfId="2" applyNumberFormat="1" applyFont="1" applyFill="1" applyBorder="1" applyAlignment="1">
      <alignment horizontal="center" vertical="center"/>
    </xf>
    <xf numFmtId="164" fontId="7" fillId="15" borderId="5" xfId="0" applyNumberFormat="1" applyFont="1" applyFill="1" applyBorder="1" applyAlignment="1">
      <alignment vertical="center"/>
    </xf>
    <xf numFmtId="164" fontId="7" fillId="15" borderId="12" xfId="0" applyNumberFormat="1" applyFont="1" applyFill="1" applyBorder="1" applyAlignment="1">
      <alignment vertical="center"/>
    </xf>
    <xf numFmtId="164" fontId="7" fillId="15" borderId="12" xfId="0" applyNumberFormat="1" applyFont="1" applyFill="1" applyBorder="1" applyAlignment="1">
      <alignment horizontal="center" vertical="center"/>
    </xf>
    <xf numFmtId="164" fontId="6" fillId="15" borderId="12" xfId="0" applyNumberFormat="1" applyFont="1" applyFill="1" applyBorder="1" applyAlignment="1">
      <alignment horizontal="center" vertical="center"/>
    </xf>
    <xf numFmtId="164" fontId="9" fillId="15" borderId="14" xfId="2" applyNumberFormat="1" applyFont="1" applyFill="1" applyBorder="1" applyAlignment="1">
      <alignment horizontal="center" vertical="center"/>
    </xf>
    <xf numFmtId="0" fontId="9" fillId="0" borderId="2" xfId="0" applyFont="1" applyBorder="1" applyAlignment="1" applyProtection="1">
      <alignment vertical="center"/>
      <protection locked="0"/>
    </xf>
    <xf numFmtId="0" fontId="9" fillId="7" borderId="2" xfId="0" applyFont="1" applyFill="1" applyBorder="1" applyAlignment="1" applyProtection="1">
      <alignment vertical="center"/>
      <protection locked="0"/>
    </xf>
    <xf numFmtId="164" fontId="5" fillId="0" borderId="0" xfId="0" applyNumberFormat="1" applyFont="1" applyAlignment="1">
      <alignment horizontal="center" wrapText="1"/>
    </xf>
    <xf numFmtId="164" fontId="5" fillId="0" borderId="0" xfId="0" applyNumberFormat="1" applyFont="1" applyAlignment="1">
      <alignment horizontal="right" wrapText="1"/>
    </xf>
    <xf numFmtId="164" fontId="5" fillId="0" borderId="0" xfId="0" applyNumberFormat="1" applyFont="1" applyAlignment="1">
      <alignment horizontal="center"/>
    </xf>
    <xf numFmtId="4" fontId="8" fillId="0" borderId="0" xfId="0" applyNumberFormat="1" applyFont="1" applyAlignment="1" applyProtection="1">
      <alignment vertical="center"/>
      <protection locked="0"/>
    </xf>
    <xf numFmtId="4" fontId="8" fillId="8" borderId="9" xfId="0" applyNumberFormat="1" applyFont="1" applyFill="1" applyBorder="1" applyAlignment="1" applyProtection="1">
      <alignment vertical="center"/>
      <protection locked="0"/>
    </xf>
    <xf numFmtId="8" fontId="13" fillId="15" borderId="7" xfId="1" applyFont="1" applyFill="1" applyBorder="1" applyAlignment="1" applyProtection="1">
      <alignment horizontal="center" vertical="center" shrinkToFit="1"/>
      <protection locked="0"/>
    </xf>
    <xf numFmtId="4" fontId="8" fillId="8" borderId="6" xfId="0" applyNumberFormat="1" applyFont="1" applyFill="1" applyBorder="1" applyAlignment="1" applyProtection="1">
      <alignment vertical="center"/>
      <protection locked="0"/>
    </xf>
    <xf numFmtId="4" fontId="7" fillId="9" borderId="10" xfId="0" applyNumberFormat="1" applyFont="1" applyFill="1" applyBorder="1" applyAlignment="1" applyProtection="1">
      <alignment vertical="center"/>
      <protection locked="0"/>
    </xf>
    <xf numFmtId="4" fontId="7" fillId="9" borderId="11" xfId="0" applyNumberFormat="1" applyFont="1" applyFill="1" applyBorder="1" applyAlignment="1" applyProtection="1">
      <alignment vertical="center"/>
      <protection locked="0"/>
    </xf>
    <xf numFmtId="4" fontId="10" fillId="13" borderId="10" xfId="0" applyNumberFormat="1" applyFont="1" applyFill="1" applyBorder="1" applyAlignment="1" applyProtection="1">
      <alignment vertical="center"/>
      <protection locked="0"/>
    </xf>
    <xf numFmtId="4" fontId="10" fillId="13" borderId="11" xfId="0" applyNumberFormat="1" applyFont="1" applyFill="1" applyBorder="1" applyAlignment="1" applyProtection="1">
      <alignment vertical="center"/>
      <protection locked="0"/>
    </xf>
    <xf numFmtId="4" fontId="10" fillId="3" borderId="10" xfId="0" applyNumberFormat="1" applyFont="1" applyFill="1" applyBorder="1" applyAlignment="1" applyProtection="1">
      <alignment vertical="center"/>
      <protection locked="0"/>
    </xf>
    <xf numFmtId="4" fontId="10" fillId="17" borderId="11" xfId="0" applyNumberFormat="1" applyFont="1" applyFill="1" applyBorder="1" applyAlignment="1" applyProtection="1">
      <alignment vertical="center"/>
      <protection locked="0"/>
    </xf>
    <xf numFmtId="4" fontId="6" fillId="0" borderId="0" xfId="0" applyNumberFormat="1" applyFont="1" applyAlignment="1" applyProtection="1">
      <alignment vertical="center"/>
      <protection locked="0"/>
    </xf>
    <xf numFmtId="4" fontId="6" fillId="8" borderId="6" xfId="0" applyNumberFormat="1" applyFont="1" applyFill="1" applyBorder="1" applyAlignment="1" applyProtection="1">
      <alignment vertical="center"/>
      <protection locked="0"/>
    </xf>
    <xf numFmtId="4" fontId="10" fillId="4" borderId="10" xfId="0" applyNumberFormat="1" applyFont="1" applyFill="1" applyBorder="1" applyAlignment="1" applyProtection="1">
      <alignment vertical="center"/>
      <protection locked="0"/>
    </xf>
    <xf numFmtId="4" fontId="10" fillId="16" borderId="11" xfId="0" applyNumberFormat="1" applyFont="1" applyFill="1" applyBorder="1" applyAlignment="1" applyProtection="1">
      <alignment vertical="center"/>
      <protection locked="0"/>
    </xf>
    <xf numFmtId="4" fontId="10" fillId="10" borderId="10" xfId="0" applyNumberFormat="1" applyFont="1" applyFill="1" applyBorder="1" applyAlignment="1" applyProtection="1">
      <alignment vertical="center"/>
      <protection locked="0"/>
    </xf>
    <xf numFmtId="4" fontId="10" fillId="10" borderId="11" xfId="0" applyNumberFormat="1" applyFont="1" applyFill="1" applyBorder="1" applyAlignment="1" applyProtection="1">
      <alignment vertical="center"/>
      <protection locked="0"/>
    </xf>
    <xf numFmtId="4" fontId="10" fillId="2" borderId="10" xfId="0" applyNumberFormat="1" applyFont="1" applyFill="1" applyBorder="1" applyAlignment="1">
      <alignment vertical="center"/>
    </xf>
    <xf numFmtId="4" fontId="10" fillId="8" borderId="11" xfId="0" applyNumberFormat="1" applyFont="1" applyFill="1" applyBorder="1" applyAlignment="1" applyProtection="1">
      <alignment vertical="center"/>
      <protection locked="0"/>
    </xf>
    <xf numFmtId="4" fontId="10" fillId="5" borderId="10" xfId="0" applyNumberFormat="1" applyFont="1" applyFill="1" applyBorder="1" applyAlignment="1" applyProtection="1">
      <alignment vertical="center"/>
      <protection locked="0"/>
    </xf>
    <xf numFmtId="4" fontId="10" fillId="12" borderId="11" xfId="0" applyNumberFormat="1" applyFont="1" applyFill="1" applyBorder="1" applyAlignment="1" applyProtection="1">
      <alignment vertical="center"/>
      <protection locked="0"/>
    </xf>
    <xf numFmtId="0" fontId="10" fillId="9" borderId="10" xfId="0" applyFont="1" applyFill="1" applyBorder="1" applyAlignment="1" applyProtection="1">
      <alignment horizontal="left" vertical="center"/>
      <protection locked="0"/>
    </xf>
    <xf numFmtId="0" fontId="8" fillId="0" borderId="0" xfId="0" applyFont="1" applyAlignment="1">
      <alignment vertical="center"/>
    </xf>
    <xf numFmtId="0" fontId="10" fillId="13" borderId="10" xfId="0" applyFont="1" applyFill="1" applyBorder="1" applyAlignment="1" applyProtection="1">
      <alignment vertical="center"/>
      <protection locked="0"/>
    </xf>
    <xf numFmtId="0" fontId="10" fillId="3" borderId="10" xfId="0" applyFont="1" applyFill="1" applyBorder="1" applyAlignment="1" applyProtection="1">
      <alignment vertical="center"/>
      <protection locked="0"/>
    </xf>
    <xf numFmtId="0" fontId="10" fillId="4" borderId="10" xfId="0" applyFont="1" applyFill="1" applyBorder="1" applyAlignment="1" applyProtection="1">
      <alignment vertical="center"/>
      <protection locked="0"/>
    </xf>
    <xf numFmtId="0" fontId="10" fillId="2" borderId="10" xfId="0" applyFont="1" applyFill="1" applyBorder="1" applyAlignment="1" applyProtection="1">
      <alignment vertical="center"/>
      <protection locked="0"/>
    </xf>
    <xf numFmtId="0" fontId="10" fillId="5" borderId="10" xfId="0" applyFont="1" applyFill="1" applyBorder="1" applyAlignment="1" applyProtection="1">
      <alignment vertical="center"/>
      <protection locked="0"/>
    </xf>
    <xf numFmtId="2" fontId="8" fillId="0" borderId="0" xfId="0" applyNumberFormat="1" applyFont="1" applyAlignment="1">
      <alignment vertical="center"/>
    </xf>
    <xf numFmtId="4" fontId="8" fillId="12" borderId="8" xfId="0" applyNumberFormat="1" applyFont="1" applyFill="1" applyBorder="1" applyAlignment="1" applyProtection="1">
      <alignment horizontal="right" vertical="center"/>
      <protection locked="0"/>
    </xf>
    <xf numFmtId="164" fontId="7" fillId="18" borderId="8" xfId="0" applyNumberFormat="1" applyFont="1" applyFill="1" applyBorder="1" applyAlignment="1">
      <alignment horizontal="center" vertical="center"/>
    </xf>
    <xf numFmtId="8" fontId="13" fillId="7" borderId="0" xfId="1" applyFont="1" applyFill="1" applyAlignment="1" applyProtection="1">
      <alignment horizontal="center" vertical="center" shrinkToFit="1"/>
      <protection locked="0"/>
    </xf>
    <xf numFmtId="0" fontId="10" fillId="10" borderId="1" xfId="0" applyFont="1" applyFill="1" applyBorder="1" applyAlignment="1" applyProtection="1">
      <alignment vertical="center"/>
      <protection locked="0"/>
    </xf>
    <xf numFmtId="4" fontId="8" fillId="0" borderId="0" xfId="0" applyNumberFormat="1" applyFont="1" applyAlignment="1">
      <alignment vertical="center"/>
    </xf>
    <xf numFmtId="0" fontId="7" fillId="15" borderId="3" xfId="0" applyFont="1" applyFill="1" applyBorder="1" applyAlignment="1">
      <alignment vertical="center"/>
    </xf>
    <xf numFmtId="0" fontId="7" fillId="15" borderId="6" xfId="0" applyFont="1" applyFill="1" applyBorder="1" applyAlignment="1">
      <alignment vertical="center"/>
    </xf>
    <xf numFmtId="8" fontId="9" fillId="15" borderId="6" xfId="1" applyFont="1" applyFill="1" applyBorder="1" applyAlignment="1">
      <alignment horizontal="center" vertical="center"/>
    </xf>
    <xf numFmtId="0" fontId="7" fillId="15" borderId="6" xfId="0" applyFont="1" applyFill="1" applyBorder="1" applyAlignment="1">
      <alignment horizontal="center" vertical="center"/>
    </xf>
    <xf numFmtId="0" fontId="6" fillId="15" borderId="6" xfId="0" applyFont="1" applyFill="1" applyBorder="1" applyAlignment="1">
      <alignment vertical="center"/>
    </xf>
    <xf numFmtId="8" fontId="9" fillId="15" borderId="9" xfId="1" applyFont="1" applyFill="1" applyBorder="1" applyAlignment="1">
      <alignment horizontal="center" vertical="center"/>
    </xf>
    <xf numFmtId="4" fontId="8" fillId="12" borderId="8" xfId="0" applyNumberFormat="1" applyFont="1" applyFill="1" applyBorder="1" applyAlignment="1" applyProtection="1">
      <alignment horizontal="center" vertical="center"/>
      <protection locked="0"/>
    </xf>
    <xf numFmtId="4" fontId="8" fillId="8" borderId="3" xfId="0" applyNumberFormat="1" applyFont="1" applyFill="1" applyBorder="1" applyAlignment="1">
      <alignment vertical="center"/>
    </xf>
    <xf numFmtId="4" fontId="8" fillId="8" borderId="9" xfId="0" applyNumberFormat="1" applyFont="1" applyFill="1" applyBorder="1" applyAlignment="1">
      <alignment vertical="center"/>
    </xf>
    <xf numFmtId="38" fontId="13" fillId="15" borderId="11" xfId="1" applyNumberFormat="1" applyFont="1" applyFill="1" applyBorder="1" applyAlignment="1">
      <alignment horizontal="center" vertical="center" shrinkToFit="1"/>
    </xf>
    <xf numFmtId="1" fontId="6" fillId="7" borderId="0" xfId="1" applyNumberFormat="1" applyFont="1" applyFill="1" applyAlignment="1">
      <alignment vertical="center" shrinkToFit="1"/>
    </xf>
    <xf numFmtId="38" fontId="13" fillId="7" borderId="0" xfId="1" applyNumberFormat="1" applyFont="1" applyFill="1" applyAlignment="1">
      <alignment horizontal="center" vertical="center" shrinkToFit="1"/>
    </xf>
    <xf numFmtId="0" fontId="6" fillId="0" borderId="0" xfId="0" applyFont="1" applyAlignment="1" applyProtection="1">
      <alignment horizontal="center" vertical="center" wrapText="1" shrinkToFit="1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14" fontId="6" fillId="0" borderId="0" xfId="1" applyNumberFormat="1" applyFont="1" applyAlignment="1" applyProtection="1">
      <alignment horizontal="right" vertical="center" shrinkToFit="1"/>
      <protection locked="0"/>
    </xf>
    <xf numFmtId="14" fontId="6" fillId="0" borderId="0" xfId="1" applyNumberFormat="1" applyFont="1" applyAlignment="1">
      <alignment vertical="center" shrinkToFit="1"/>
    </xf>
    <xf numFmtId="14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1" fontId="6" fillId="0" borderId="0" xfId="2" applyNumberFormat="1" applyFont="1" applyAlignment="1">
      <alignment vertical="center"/>
    </xf>
    <xf numFmtId="0" fontId="6" fillId="0" borderId="0" xfId="0" applyFont="1" applyAlignment="1">
      <alignment vertical="center"/>
    </xf>
    <xf numFmtId="164" fontId="6" fillId="0" borderId="0" xfId="2" applyNumberFormat="1" applyFont="1" applyAlignment="1">
      <alignment vertical="center"/>
    </xf>
    <xf numFmtId="2" fontId="6" fillId="0" borderId="0" xfId="0" applyNumberFormat="1" applyFont="1" applyAlignment="1">
      <alignment vertical="center"/>
    </xf>
    <xf numFmtId="1" fontId="6" fillId="0" borderId="0" xfId="1" applyNumberFormat="1" applyFont="1" applyAlignment="1" applyProtection="1">
      <alignment vertical="center" shrinkToFit="1"/>
      <protection locked="0"/>
    </xf>
    <xf numFmtId="0" fontId="16" fillId="0" borderId="0" xfId="0" applyFont="1" applyAlignment="1">
      <alignment horizontal="center" vertical="center"/>
    </xf>
    <xf numFmtId="14" fontId="6" fillId="0" borderId="0" xfId="0" applyNumberFormat="1" applyFont="1" applyAlignment="1">
      <alignment vertical="center"/>
    </xf>
    <xf numFmtId="166" fontId="6" fillId="0" borderId="0" xfId="0" applyNumberFormat="1" applyFont="1" applyAlignment="1">
      <alignment vertical="center"/>
    </xf>
    <xf numFmtId="4" fontId="8" fillId="0" borderId="0" xfId="0" applyNumberFormat="1" applyFont="1" applyAlignment="1" applyProtection="1">
      <alignment horizontal="right" vertical="center"/>
      <protection hidden="1"/>
    </xf>
    <xf numFmtId="4" fontId="8" fillId="0" borderId="1" xfId="0" applyNumberFormat="1" applyFont="1" applyBorder="1" applyAlignment="1" applyProtection="1">
      <alignment horizontal="right" vertical="center"/>
      <protection hidden="1"/>
    </xf>
    <xf numFmtId="2" fontId="8" fillId="6" borderId="3" xfId="0" applyNumberFormat="1" applyFont="1" applyFill="1" applyBorder="1" applyAlignment="1">
      <alignment vertical="center"/>
    </xf>
    <xf numFmtId="2" fontId="8" fillId="6" borderId="9" xfId="0" applyNumberFormat="1" applyFont="1" applyFill="1" applyBorder="1" applyAlignment="1">
      <alignment vertical="center"/>
    </xf>
    <xf numFmtId="0" fontId="8" fillId="15" borderId="7" xfId="0" applyFont="1" applyFill="1" applyBorder="1" applyAlignment="1" applyProtection="1">
      <alignment vertical="center"/>
      <protection locked="0"/>
    </xf>
    <xf numFmtId="0" fontId="8" fillId="15" borderId="10" xfId="0" applyFont="1" applyFill="1" applyBorder="1" applyAlignment="1" applyProtection="1">
      <alignment vertical="center"/>
      <protection locked="0"/>
    </xf>
    <xf numFmtId="10" fontId="12" fillId="7" borderId="8" xfId="2" applyNumberFormat="1" applyFont="1" applyFill="1" applyBorder="1" applyAlignment="1">
      <alignment horizontal="center" vertical="center"/>
    </xf>
    <xf numFmtId="0" fontId="10" fillId="10" borderId="10" xfId="0" applyFont="1" applyFill="1" applyBorder="1" applyAlignment="1" applyProtection="1">
      <alignment vertical="center"/>
      <protection locked="0"/>
    </xf>
    <xf numFmtId="164" fontId="7" fillId="12" borderId="8" xfId="2" applyNumberFormat="1" applyFont="1" applyFill="1" applyBorder="1" applyAlignment="1">
      <alignment horizontal="center" vertical="center"/>
    </xf>
    <xf numFmtId="164" fontId="12" fillId="12" borderId="8" xfId="2" applyNumberFormat="1" applyFont="1" applyFill="1" applyBorder="1" applyAlignment="1">
      <alignment horizontal="center" vertical="center"/>
    </xf>
    <xf numFmtId="0" fontId="7" fillId="8" borderId="8" xfId="0" applyFont="1" applyFill="1" applyBorder="1" applyAlignment="1">
      <alignment horizontal="center" vertical="center" wrapText="1"/>
    </xf>
    <xf numFmtId="0" fontId="10" fillId="16" borderId="11" xfId="0" applyFont="1" applyFill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3" fontId="8" fillId="8" borderId="13" xfId="0" applyNumberFormat="1" applyFont="1" applyFill="1" applyBorder="1" applyAlignment="1">
      <alignment vertical="center"/>
    </xf>
    <xf numFmtId="3" fontId="8" fillId="0" borderId="4" xfId="0" applyNumberFormat="1" applyFont="1" applyBorder="1" applyAlignment="1">
      <alignment vertical="center"/>
    </xf>
    <xf numFmtId="3" fontId="8" fillId="0" borderId="5" xfId="0" applyNumberFormat="1" applyFont="1" applyBorder="1" applyAlignment="1">
      <alignment vertical="center"/>
    </xf>
    <xf numFmtId="3" fontId="8" fillId="8" borderId="3" xfId="0" applyNumberFormat="1" applyFont="1" applyFill="1" applyBorder="1" applyAlignment="1">
      <alignment vertical="center"/>
    </xf>
    <xf numFmtId="0" fontId="10" fillId="16" borderId="8" xfId="0" applyFont="1" applyFill="1" applyBorder="1" applyAlignment="1">
      <alignment horizontal="center" vertical="center"/>
    </xf>
    <xf numFmtId="0" fontId="8" fillId="0" borderId="13" xfId="0" applyFont="1" applyBorder="1" applyAlignment="1" applyProtection="1">
      <alignment vertical="center"/>
      <protection locked="0"/>
    </xf>
    <xf numFmtId="0" fontId="8" fillId="0" borderId="4" xfId="0" applyFont="1" applyBorder="1" applyAlignment="1" applyProtection="1">
      <alignment vertical="center"/>
      <protection locked="0"/>
    </xf>
    <xf numFmtId="0" fontId="8" fillId="0" borderId="2" xfId="0" applyFont="1" applyBorder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6" fillId="0" borderId="2" xfId="0" applyFont="1" applyBorder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8" fillId="15" borderId="7" xfId="0" applyFont="1" applyFill="1" applyBorder="1" applyAlignment="1" applyProtection="1">
      <alignment vertical="center"/>
      <protection locked="0"/>
    </xf>
    <xf numFmtId="0" fontId="8" fillId="15" borderId="10" xfId="0" applyFont="1" applyFill="1" applyBorder="1" applyAlignment="1" applyProtection="1">
      <alignment vertical="center"/>
      <protection locked="0"/>
    </xf>
    <xf numFmtId="0" fontId="8" fillId="15" borderId="11" xfId="0" applyFont="1" applyFill="1" applyBorder="1" applyAlignment="1" applyProtection="1">
      <alignment vertical="center"/>
      <protection locked="0"/>
    </xf>
    <xf numFmtId="0" fontId="10" fillId="7" borderId="2" xfId="0" applyFont="1" applyFill="1" applyBorder="1" applyAlignment="1">
      <alignment horizontal="right" vertical="center"/>
    </xf>
    <xf numFmtId="0" fontId="10" fillId="7" borderId="0" xfId="0" applyFont="1" applyFill="1" applyAlignment="1">
      <alignment horizontal="right" vertical="center"/>
    </xf>
    <xf numFmtId="0" fontId="10" fillId="7" borderId="12" xfId="0" applyFont="1" applyFill="1" applyBorder="1" applyAlignment="1">
      <alignment horizontal="right" vertical="center"/>
    </xf>
    <xf numFmtId="0" fontId="8" fillId="0" borderId="15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9" fontId="10" fillId="15" borderId="10" xfId="2" applyFont="1" applyFill="1" applyBorder="1" applyAlignment="1">
      <alignment horizontal="right" vertical="center"/>
    </xf>
    <xf numFmtId="9" fontId="10" fillId="15" borderId="11" xfId="2" applyFont="1" applyFill="1" applyBorder="1" applyAlignment="1">
      <alignment horizontal="right" vertical="center"/>
    </xf>
    <xf numFmtId="0" fontId="10" fillId="16" borderId="7" xfId="0" applyFont="1" applyFill="1" applyBorder="1" applyAlignment="1">
      <alignment horizontal="left" vertical="center"/>
    </xf>
    <xf numFmtId="0" fontId="10" fillId="16" borderId="11" xfId="0" applyFont="1" applyFill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15" borderId="7" xfId="0" applyFont="1" applyFill="1" applyBorder="1" applyAlignment="1">
      <alignment vertical="center"/>
    </xf>
    <xf numFmtId="0" fontId="8" fillId="15" borderId="10" xfId="0" applyFont="1" applyFill="1" applyBorder="1" applyAlignment="1">
      <alignment vertical="center"/>
    </xf>
    <xf numFmtId="0" fontId="6" fillId="15" borderId="5" xfId="0" applyFont="1" applyFill="1" applyBorder="1" applyAlignment="1">
      <alignment horizontal="center" vertical="center"/>
    </xf>
    <xf numFmtId="0" fontId="0" fillId="15" borderId="14" xfId="0" applyFill="1" applyBorder="1" applyAlignment="1">
      <alignment horizontal="center" vertical="center"/>
    </xf>
    <xf numFmtId="6" fontId="17" fillId="7" borderId="0" xfId="1" applyNumberFormat="1" applyFont="1" applyFill="1" applyAlignment="1" applyProtection="1">
      <alignment horizontal="center" wrapText="1" shrinkToFit="1"/>
      <protection locked="0"/>
    </xf>
    <xf numFmtId="6" fontId="18" fillId="0" borderId="1" xfId="1" applyNumberFormat="1" applyFont="1" applyBorder="1" applyAlignment="1" applyProtection="1">
      <alignment wrapText="1" shrinkToFit="1"/>
      <protection locked="0"/>
    </xf>
    <xf numFmtId="0" fontId="10" fillId="2" borderId="7" xfId="0" applyFont="1" applyFill="1" applyBorder="1" applyAlignment="1" applyProtection="1">
      <alignment horizontal="left" vertical="center"/>
      <protection locked="0"/>
    </xf>
    <xf numFmtId="0" fontId="10" fillId="2" borderId="4" xfId="0" applyFont="1" applyFill="1" applyBorder="1" applyAlignment="1" applyProtection="1">
      <alignment horizontal="left" vertical="center"/>
      <protection locked="0"/>
    </xf>
    <xf numFmtId="0" fontId="6" fillId="2" borderId="4" xfId="0" applyFont="1" applyFill="1" applyBorder="1" applyAlignment="1" applyProtection="1">
      <alignment vertical="center"/>
      <protection locked="0"/>
    </xf>
    <xf numFmtId="0" fontId="6" fillId="2" borderId="10" xfId="0" applyFont="1" applyFill="1" applyBorder="1" applyAlignment="1" applyProtection="1">
      <alignment vertical="center"/>
      <protection locked="0"/>
    </xf>
    <xf numFmtId="0" fontId="6" fillId="2" borderId="11" xfId="0" applyFont="1" applyFill="1" applyBorder="1" applyAlignment="1" applyProtection="1">
      <alignment vertical="center"/>
      <protection locked="0"/>
    </xf>
    <xf numFmtId="8" fontId="13" fillId="15" borderId="13" xfId="1" applyFont="1" applyFill="1" applyBorder="1" applyAlignment="1" applyProtection="1">
      <alignment horizontal="center" vertical="center" shrinkToFit="1"/>
      <protection locked="0"/>
    </xf>
    <xf numFmtId="8" fontId="1" fillId="15" borderId="15" xfId="1" applyFill="1" applyBorder="1" applyAlignment="1" applyProtection="1">
      <alignment vertical="center" shrinkToFit="1"/>
      <protection locked="0"/>
    </xf>
    <xf numFmtId="1" fontId="17" fillId="7" borderId="0" xfId="1" applyNumberFormat="1" applyFont="1" applyFill="1" applyAlignment="1" applyProtection="1">
      <alignment horizontal="center" wrapText="1" shrinkToFit="1"/>
      <protection locked="0"/>
    </xf>
    <xf numFmtId="0" fontId="4" fillId="0" borderId="1" xfId="0" applyFont="1" applyBorder="1" applyAlignment="1" applyProtection="1">
      <alignment horizontal="center" wrapText="1" shrinkToFit="1"/>
      <protection locked="0"/>
    </xf>
    <xf numFmtId="1" fontId="13" fillId="15" borderId="5" xfId="1" applyNumberFormat="1" applyFont="1" applyFill="1" applyBorder="1" applyAlignment="1" applyProtection="1">
      <alignment horizontal="center" vertical="center" shrinkToFit="1"/>
      <protection locked="0"/>
    </xf>
    <xf numFmtId="0" fontId="0" fillId="15" borderId="14" xfId="0" applyFill="1" applyBorder="1" applyAlignment="1" applyProtection="1">
      <alignment vertical="center" shrinkToFit="1"/>
      <protection locked="0"/>
    </xf>
    <xf numFmtId="0" fontId="6" fillId="15" borderId="3" xfId="0" applyFont="1" applyFill="1" applyBorder="1" applyAlignment="1">
      <alignment horizontal="center" vertical="center" wrapText="1"/>
    </xf>
    <xf numFmtId="0" fontId="0" fillId="15" borderId="9" xfId="0" applyFill="1" applyBorder="1" applyAlignment="1">
      <alignment horizontal="center" vertical="center" wrapText="1"/>
    </xf>
    <xf numFmtId="0" fontId="0" fillId="0" borderId="12" xfId="0" applyBorder="1" applyAlignment="1">
      <alignment horizontal="right" vertical="center"/>
    </xf>
    <xf numFmtId="3" fontId="10" fillId="12" borderId="7" xfId="0" applyNumberFormat="1" applyFont="1" applyFill="1" applyBorder="1" applyAlignment="1">
      <alignment horizontal="right" vertical="center"/>
    </xf>
    <xf numFmtId="3" fontId="10" fillId="12" borderId="10" xfId="0" applyNumberFormat="1" applyFont="1" applyFill="1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7" fillId="7" borderId="13" xfId="0" applyFont="1" applyFill="1" applyBorder="1" applyAlignment="1">
      <alignment horizontal="right" vertical="center"/>
    </xf>
    <xf numFmtId="0" fontId="7" fillId="7" borderId="4" xfId="0" applyFont="1" applyFill="1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7" fillId="7" borderId="2" xfId="0" applyFont="1" applyFill="1" applyBorder="1" applyAlignment="1">
      <alignment horizontal="right" vertical="center"/>
    </xf>
    <xf numFmtId="0" fontId="7" fillId="7" borderId="0" xfId="0" applyFont="1" applyFill="1" applyAlignment="1">
      <alignment horizontal="right" vertical="center"/>
    </xf>
    <xf numFmtId="3" fontId="10" fillId="7" borderId="2" xfId="0" applyNumberFormat="1" applyFont="1" applyFill="1" applyBorder="1" applyAlignment="1">
      <alignment horizontal="right" vertical="center"/>
    </xf>
    <xf numFmtId="3" fontId="10" fillId="7" borderId="0" xfId="0" applyNumberFormat="1" applyFont="1" applyFill="1" applyAlignment="1">
      <alignment horizontal="right" vertical="center"/>
    </xf>
    <xf numFmtId="0" fontId="6" fillId="15" borderId="4" xfId="0" applyFont="1" applyFill="1" applyBorder="1" applyAlignment="1">
      <alignment horizontal="center" vertical="center"/>
    </xf>
    <xf numFmtId="0" fontId="0" fillId="15" borderId="1" xfId="0" applyFill="1" applyBorder="1" applyAlignment="1">
      <alignment horizontal="center" vertical="center"/>
    </xf>
    <xf numFmtId="0" fontId="7" fillId="7" borderId="15" xfId="0" applyFont="1" applyFill="1" applyBorder="1" applyAlignment="1">
      <alignment horizontal="right" vertical="center"/>
    </xf>
    <xf numFmtId="0" fontId="7" fillId="7" borderId="1" xfId="0" applyFont="1" applyFill="1" applyBorder="1" applyAlignment="1">
      <alignment horizontal="right" vertical="center"/>
    </xf>
    <xf numFmtId="0" fontId="0" fillId="0" borderId="14" xfId="0" applyBorder="1" applyAlignment="1">
      <alignment horizontal="right" vertical="center"/>
    </xf>
    <xf numFmtId="0" fontId="10" fillId="16" borderId="10" xfId="0" applyFont="1" applyFill="1" applyBorder="1" applyAlignment="1">
      <alignment horizontal="left" vertical="center"/>
    </xf>
    <xf numFmtId="3" fontId="6" fillId="15" borderId="3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0" fillId="0" borderId="10" xfId="0" applyFont="1" applyBorder="1" applyAlignment="1" applyProtection="1">
      <alignment vertical="center"/>
      <protection locked="0"/>
    </xf>
    <xf numFmtId="0" fontId="10" fillId="10" borderId="7" xfId="0" applyFont="1" applyFill="1" applyBorder="1" applyAlignment="1" applyProtection="1">
      <alignment horizontal="left" vertical="center"/>
      <protection locked="0"/>
    </xf>
    <xf numFmtId="0" fontId="10" fillId="10" borderId="10" xfId="0" applyFont="1" applyFill="1" applyBorder="1" applyAlignment="1" applyProtection="1">
      <alignment horizontal="left" vertical="center"/>
      <protection locked="0"/>
    </xf>
    <xf numFmtId="0" fontId="10" fillId="10" borderId="11" xfId="0" applyFont="1" applyFill="1" applyBorder="1" applyAlignment="1" applyProtection="1">
      <alignment horizontal="left" vertical="center"/>
      <protection locked="0"/>
    </xf>
    <xf numFmtId="0" fontId="10" fillId="19" borderId="7" xfId="0" applyFont="1" applyFill="1" applyBorder="1" applyAlignment="1" applyProtection="1">
      <alignment horizontal="left" vertical="center"/>
      <protection locked="0"/>
    </xf>
    <xf numFmtId="0" fontId="10" fillId="19" borderId="10" xfId="0" applyFont="1" applyFill="1" applyBorder="1" applyAlignment="1" applyProtection="1">
      <alignment horizontal="left" vertical="center"/>
      <protection locked="0"/>
    </xf>
    <xf numFmtId="0" fontId="10" fillId="19" borderId="11" xfId="0" applyFont="1" applyFill="1" applyBorder="1" applyAlignment="1" applyProtection="1">
      <alignment horizontal="left" vertical="center"/>
      <protection locked="0"/>
    </xf>
    <xf numFmtId="0" fontId="0" fillId="22" borderId="10" xfId="0" applyFill="1" applyBorder="1" applyAlignment="1" applyProtection="1">
      <alignment vertical="center"/>
      <protection locked="0"/>
    </xf>
    <xf numFmtId="0" fontId="0" fillId="22" borderId="11" xfId="0" applyFill="1" applyBorder="1" applyAlignment="1" applyProtection="1">
      <alignment vertical="center"/>
      <protection locked="0"/>
    </xf>
    <xf numFmtId="0" fontId="8" fillId="0" borderId="7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2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15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5" xfId="0" applyFont="1" applyBorder="1" applyAlignment="1" applyProtection="1">
      <alignment vertical="center"/>
      <protection locked="0"/>
    </xf>
    <xf numFmtId="0" fontId="8" fillId="0" borderId="1" xfId="0" applyFont="1" applyBorder="1" applyAlignment="1" applyProtection="1">
      <alignment vertical="center"/>
      <protection locked="0"/>
    </xf>
    <xf numFmtId="0" fontId="11" fillId="0" borderId="2" xfId="0" applyFont="1" applyBorder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10" fillId="16" borderId="7" xfId="0" applyFont="1" applyFill="1" applyBorder="1" applyAlignment="1">
      <alignment horizontal="center" vertical="center"/>
    </xf>
    <xf numFmtId="0" fontId="0" fillId="0" borderId="10" xfId="0" applyBorder="1" applyAlignment="1">
      <alignment vertical="center"/>
    </xf>
    <xf numFmtId="8" fontId="9" fillId="15" borderId="6" xfId="1" applyFont="1" applyFill="1" applyBorder="1" applyAlignment="1">
      <alignment horizontal="center" vertical="center"/>
    </xf>
    <xf numFmtId="0" fontId="0" fillId="15" borderId="6" xfId="0" applyFill="1" applyBorder="1" applyAlignment="1">
      <alignment horizontal="center" vertical="center"/>
    </xf>
    <xf numFmtId="0" fontId="10" fillId="23" borderId="7" xfId="0" applyFont="1" applyFill="1" applyBorder="1" applyAlignment="1" applyProtection="1">
      <alignment horizontal="left" vertical="center"/>
      <protection locked="0"/>
    </xf>
    <xf numFmtId="0" fontId="10" fillId="23" borderId="10" xfId="0" applyFont="1" applyFill="1" applyBorder="1" applyAlignment="1" applyProtection="1">
      <alignment horizontal="left" vertical="center"/>
      <protection locked="0"/>
    </xf>
    <xf numFmtId="0" fontId="10" fillId="23" borderId="11" xfId="0" applyFont="1" applyFill="1" applyBorder="1" applyAlignment="1" applyProtection="1">
      <alignment horizontal="left" vertical="center"/>
      <protection locked="0"/>
    </xf>
    <xf numFmtId="6" fontId="7" fillId="7" borderId="4" xfId="1" applyNumberFormat="1" applyFont="1" applyFill="1" applyBorder="1" applyAlignment="1">
      <alignment horizontal="center" wrapText="1" shrinkToFit="1"/>
    </xf>
    <xf numFmtId="0" fontId="1" fillId="0" borderId="0" xfId="0" applyFont="1" applyAlignment="1">
      <alignment horizontal="center" wrapText="1" shrinkToFit="1"/>
    </xf>
    <xf numFmtId="0" fontId="7" fillId="7" borderId="4" xfId="0" applyFont="1" applyFill="1" applyBorder="1" applyAlignment="1" applyProtection="1">
      <alignment horizontal="center" wrapText="1"/>
      <protection locked="0"/>
    </xf>
    <xf numFmtId="0" fontId="0" fillId="0" borderId="0" xfId="0" applyAlignment="1">
      <alignment horizontal="center" wrapText="1"/>
    </xf>
    <xf numFmtId="6" fontId="7" fillId="7" borderId="4" xfId="1" applyNumberFormat="1" applyFont="1" applyFill="1" applyBorder="1" applyAlignment="1" applyProtection="1">
      <alignment horizontal="center" wrapText="1" shrinkToFit="1"/>
      <protection locked="0"/>
    </xf>
    <xf numFmtId="0" fontId="0" fillId="0" borderId="0" xfId="0" applyAlignment="1">
      <alignment horizontal="center" wrapText="1" shrinkToFi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6" fontId="6" fillId="0" borderId="0" xfId="1" applyNumberFormat="1" applyFont="1" applyAlignment="1" applyProtection="1">
      <alignment vertical="center" shrinkToFit="1"/>
      <protection locked="0"/>
    </xf>
    <xf numFmtId="0" fontId="0" fillId="0" borderId="0" xfId="0" applyAlignment="1">
      <alignment vertical="center"/>
    </xf>
    <xf numFmtId="164" fontId="6" fillId="14" borderId="7" xfId="2" applyNumberFormat="1" applyFont="1" applyFill="1" applyBorder="1" applyAlignment="1">
      <alignment horizontal="center"/>
    </xf>
    <xf numFmtId="164" fontId="6" fillId="14" borderId="11" xfId="2" applyNumberFormat="1" applyFont="1" applyFill="1" applyBorder="1" applyAlignment="1">
      <alignment horizontal="center"/>
    </xf>
    <xf numFmtId="0" fontId="6" fillId="7" borderId="8" xfId="0" applyFont="1" applyFill="1" applyBorder="1" applyAlignment="1">
      <alignment horizontal="center"/>
    </xf>
    <xf numFmtId="0" fontId="6" fillId="14" borderId="8" xfId="0" applyFont="1" applyFill="1" applyBorder="1" applyAlignment="1">
      <alignment horizontal="center"/>
    </xf>
    <xf numFmtId="167" fontId="6" fillId="7" borderId="7" xfId="2" applyNumberFormat="1" applyFont="1" applyFill="1" applyBorder="1" applyAlignment="1">
      <alignment horizontal="center"/>
    </xf>
    <xf numFmtId="167" fontId="6" fillId="7" borderId="11" xfId="2" applyNumberFormat="1" applyFont="1" applyFill="1" applyBorder="1" applyAlignment="1">
      <alignment horizontal="center"/>
    </xf>
    <xf numFmtId="164" fontId="6" fillId="7" borderId="7" xfId="2" applyNumberFormat="1" applyFont="1" applyFill="1" applyBorder="1" applyAlignment="1">
      <alignment horizontal="center"/>
    </xf>
    <xf numFmtId="164" fontId="6" fillId="7" borderId="11" xfId="2" applyNumberFormat="1" applyFont="1" applyFill="1" applyBorder="1" applyAlignment="1">
      <alignment horizontal="center"/>
    </xf>
    <xf numFmtId="0" fontId="6" fillId="7" borderId="7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167" fontId="6" fillId="14" borderId="7" xfId="2" applyNumberFormat="1" applyFont="1" applyFill="1" applyBorder="1" applyAlignment="1">
      <alignment horizontal="center"/>
    </xf>
    <xf numFmtId="167" fontId="6" fillId="14" borderId="11" xfId="2" applyNumberFormat="1" applyFont="1" applyFill="1" applyBorder="1" applyAlignment="1">
      <alignment horizontal="center"/>
    </xf>
    <xf numFmtId="0" fontId="19" fillId="20" borderId="8" xfId="0" applyFont="1" applyFill="1" applyBorder="1" applyAlignment="1">
      <alignment horizontal="center"/>
    </xf>
    <xf numFmtId="0" fontId="19" fillId="21" borderId="8" xfId="0" applyFont="1" applyFill="1" applyBorder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9" defaultPivotStyle="PivotStyleLight16"/>
  <colors>
    <mruColors>
      <color rgb="FF39C5BB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CheckBox" fmlaLink="$S$2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1</xdr:row>
          <xdr:rowOff>9525</xdr:rowOff>
        </xdr:from>
        <xdr:to>
          <xdr:col>10</xdr:col>
          <xdr:colOff>0</xdr:colOff>
          <xdr:row>2</xdr:row>
          <xdr:rowOff>28575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NSF Career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38100</xdr:rowOff>
    </xdr:from>
    <xdr:ext cx="8087727" cy="5431359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0" y="38100"/>
          <a:ext cx="8087727" cy="5431359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400" b="1" u="sng"/>
            <a:t>Instructions for using this workbook:</a:t>
          </a:r>
        </a:p>
        <a:p>
          <a:endParaRPr lang="en-US" sz="1100"/>
        </a:p>
        <a:p>
          <a:r>
            <a:rPr lang="en-US" sz="1100" b="1"/>
            <a:t>Proposal Title:</a:t>
          </a:r>
        </a:p>
        <a:p>
          <a:r>
            <a:rPr lang="en-US" sz="1100"/>
            <a:t>- Insert the proposal title in</a:t>
          </a:r>
          <a:r>
            <a:rPr lang="en-US" sz="1100" baseline="0"/>
            <a:t> row 2</a:t>
          </a:r>
        </a:p>
        <a:p>
          <a:endParaRPr lang="en-US" sz="1100" baseline="0"/>
        </a:p>
        <a:p>
          <a:r>
            <a:rPr lang="en-US" sz="1100" b="1" baseline="0"/>
            <a:t>Project Period:</a:t>
          </a:r>
        </a:p>
        <a:p>
          <a:r>
            <a:rPr lang="en-US" sz="1100" baseline="0"/>
            <a:t>- Insert the start and end dates of the PROJECT in row 3</a:t>
          </a:r>
        </a:p>
        <a:p>
          <a:endParaRPr lang="en-US" sz="1100"/>
        </a:p>
        <a:p>
          <a:r>
            <a:rPr lang="en-US" sz="1100" b="1"/>
            <a:t>Personnel:</a:t>
          </a:r>
        </a:p>
        <a:p>
          <a:r>
            <a:rPr lang="en-US" sz="1100"/>
            <a:t>- In column C, insert the individual's name</a:t>
          </a:r>
        </a:p>
        <a:p>
          <a:r>
            <a:rPr lang="en-US" sz="1100"/>
            <a:t>- In</a:t>
          </a:r>
          <a:r>
            <a:rPr lang="en-US" sz="1100" baseline="0"/>
            <a:t> column L , insert the annual salary for the individual</a:t>
          </a:r>
        </a:p>
        <a:p>
          <a:r>
            <a:rPr lang="en-US" sz="1100" baseline="0"/>
            <a:t>- In column M, for faculty, insert whether the salary is over 9 or 12 months</a:t>
          </a:r>
        </a:p>
        <a:p>
          <a:r>
            <a:rPr lang="en-US" sz="1100" baseline="0"/>
            <a:t>- In column D, insert the effort percentage the individual will be committing to this project</a:t>
          </a:r>
        </a:p>
        <a:p>
          <a:r>
            <a:rPr lang="en-US" sz="1100" baseline="0"/>
            <a:t>- If the faculty member has a 9 month apointment, also insert the summer effort percentage in the next row associate with that individual</a:t>
          </a:r>
        </a:p>
        <a:p>
          <a:r>
            <a:rPr lang="en-US" sz="1100" baseline="0"/>
            <a:t>- The salary will auto-calculate and generate for each project period in columns E-I</a:t>
          </a:r>
        </a:p>
        <a:p>
          <a:r>
            <a:rPr lang="en-US" sz="1100" baseline="0"/>
            <a:t>- Fringe benefits will auto-calculate for all periods in row 82-84</a:t>
          </a:r>
        </a:p>
        <a:p>
          <a:r>
            <a:rPr lang="en-US" sz="1100" baseline="0"/>
            <a:t>- 3% inflation will automatically apply to all subsequent periods</a:t>
          </a:r>
        </a:p>
        <a:p>
          <a:endParaRPr lang="en-US" sz="1100" baseline="0"/>
        </a:p>
        <a:p>
          <a:r>
            <a:rPr lang="en-US" sz="1100" b="1" baseline="0"/>
            <a:t>Other Direct Costs:</a:t>
          </a:r>
          <a:endParaRPr lang="en-US" sz="1100" b="0" baseline="0"/>
        </a:p>
        <a:p>
          <a:r>
            <a:rPr lang="en-US" sz="1100" b="0" baseline="0"/>
            <a:t>- Insert the other direct costs of the project in rows 86-95.</a:t>
          </a:r>
        </a:p>
        <a:p>
          <a:r>
            <a:rPr lang="en-US" sz="1100" b="0" baseline="0"/>
            <a:t>- The cells are formatted to auto-calculate the costs for each year with a 3% inflation rate. You can override this, if you choose.</a:t>
          </a:r>
        </a:p>
        <a:p>
          <a:endParaRPr lang="en-US" sz="1100" b="0" baseline="0"/>
        </a:p>
        <a:p>
          <a:r>
            <a:rPr lang="en-US" sz="1100" b="1" baseline="0"/>
            <a:t>Costs not subject to IDC:</a:t>
          </a:r>
          <a:endParaRPr lang="en-US" sz="1100" b="0" baseline="0"/>
        </a:p>
        <a:p>
          <a:r>
            <a:rPr lang="en-US" sz="1100" b="0" baseline="0"/>
            <a:t>- Rows 98-101 include costs not calculated into the indirect cost rate</a:t>
          </a:r>
        </a:p>
        <a:p>
          <a:endParaRPr lang="en-US" sz="1100" b="0" baseline="0"/>
        </a:p>
        <a:p>
          <a:r>
            <a:rPr lang="en-US" sz="1100" b="1" baseline="0"/>
            <a:t>Totals:</a:t>
          </a:r>
          <a:endParaRPr lang="en-US" sz="1100" b="0" baseline="0"/>
        </a:p>
        <a:p>
          <a:r>
            <a:rPr lang="en-US" sz="1100" b="0" baseline="0"/>
            <a:t>- All project totals will calculate in column J and rows 102-104</a:t>
          </a:r>
          <a:endParaRPr lang="en-US" sz="1100" b="1" baseline="0"/>
        </a:p>
        <a:p>
          <a:endParaRPr lang="en-US" sz="1100" b="0" baseline="0"/>
        </a:p>
        <a:p>
          <a:endParaRPr lang="en-US" sz="1100" b="1" baseline="0"/>
        </a:p>
        <a:p>
          <a:endParaRPr lang="en-US" sz="1100"/>
        </a:p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BA945"/>
  <sheetViews>
    <sheetView tabSelected="1" topLeftCell="A101" zoomScale="80" zoomScaleNormal="80" zoomScaleSheetLayoutView="158" workbookViewId="0">
      <selection activeCell="K3" sqref="K3"/>
    </sheetView>
  </sheetViews>
  <sheetFormatPr defaultColWidth="10.7109375" defaultRowHeight="15" customHeight="1"/>
  <cols>
    <col min="1" max="1" width="4.7109375" style="10" customWidth="1"/>
    <col min="2" max="2" width="27" style="29" customWidth="1"/>
    <col min="3" max="3" width="18.5703125" style="29" customWidth="1"/>
    <col min="4" max="4" width="6.42578125" style="29" customWidth="1"/>
    <col min="5" max="9" width="12.7109375" style="30" customWidth="1"/>
    <col min="10" max="10" width="12.28515625" style="30" customWidth="1"/>
    <col min="11" max="11" width="5.7109375" style="10" customWidth="1"/>
    <col min="12" max="12" width="11.5703125" style="52" customWidth="1"/>
    <col min="13" max="13" width="9.7109375" style="62" customWidth="1"/>
    <col min="14" max="14" width="1.5703125" style="10" customWidth="1"/>
    <col min="15" max="15" width="12.5703125" style="67" customWidth="1"/>
    <col min="16" max="16" width="12.5703125" style="68" hidden="1" customWidth="1"/>
    <col min="17" max="17" width="10.7109375" style="68" hidden="1" customWidth="1"/>
    <col min="18" max="18" width="10.7109375" style="10"/>
    <col min="19" max="19" width="10.7109375" style="10" hidden="1" customWidth="1"/>
    <col min="20" max="20" width="10.7109375" style="10" customWidth="1"/>
    <col min="21" max="53" width="10.7109375" style="10"/>
    <col min="54" max="16384" width="10.7109375" style="19"/>
  </cols>
  <sheetData>
    <row r="1" spans="1:53" s="10" customFormat="1" ht="18.75" customHeight="1">
      <c r="B1" s="11"/>
      <c r="C1" s="11"/>
      <c r="D1" s="11"/>
      <c r="E1" s="12"/>
      <c r="F1" s="12"/>
      <c r="G1" s="12"/>
      <c r="H1" s="12"/>
      <c r="I1" s="12"/>
      <c r="J1" s="12"/>
    </row>
    <row r="2" spans="1:53" s="16" customFormat="1" ht="15" customHeight="1">
      <c r="A2" s="10"/>
      <c r="B2" s="198" t="s">
        <v>0</v>
      </c>
      <c r="C2" s="199"/>
      <c r="D2" s="199"/>
      <c r="E2" s="200"/>
      <c r="F2" s="201"/>
      <c r="G2" s="200"/>
      <c r="H2" s="201"/>
      <c r="I2" s="201"/>
      <c r="J2" s="202"/>
      <c r="K2" s="13"/>
      <c r="L2" s="13"/>
      <c r="M2" s="13"/>
      <c r="N2" s="13"/>
      <c r="O2" s="13"/>
      <c r="P2" s="13"/>
      <c r="Q2" s="13"/>
      <c r="R2" s="13"/>
      <c r="S2" s="10" t="b">
        <v>0</v>
      </c>
      <c r="T2" s="13"/>
      <c r="U2" s="13"/>
      <c r="V2" s="15"/>
      <c r="W2" s="13"/>
      <c r="X2" s="15"/>
      <c r="Y2" s="13"/>
      <c r="Z2" s="15"/>
      <c r="AA2" s="13"/>
      <c r="AB2" s="15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</row>
    <row r="3" spans="1:53" s="16" customFormat="1" ht="15" customHeight="1">
      <c r="A3" s="10"/>
      <c r="B3" s="212" t="s">
        <v>1</v>
      </c>
      <c r="C3" s="213"/>
      <c r="D3" s="214"/>
      <c r="E3" s="48">
        <v>42185</v>
      </c>
      <c r="F3" s="49" t="s">
        <v>2</v>
      </c>
      <c r="G3" s="48">
        <v>42550</v>
      </c>
      <c r="H3" s="49" t="s">
        <v>3</v>
      </c>
      <c r="I3" s="47">
        <f>IF(OR(E3="",G3=""),0,IF(YEAR(E3)=YEAR(G3),(G3-E3)/30,ROUNDUP(((+G3-E3)/30),0)-1))</f>
        <v>12</v>
      </c>
      <c r="J3" s="50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5"/>
      <c r="W3" s="13"/>
      <c r="X3" s="15"/>
      <c r="Y3" s="13"/>
      <c r="Z3" s="15"/>
      <c r="AA3" s="13"/>
      <c r="AB3" s="15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</row>
    <row r="4" spans="1:53" s="16" customFormat="1" ht="18" customHeight="1">
      <c r="A4" s="10"/>
      <c r="B4" s="215"/>
      <c r="C4" s="216"/>
      <c r="D4" s="217"/>
      <c r="E4" s="34" t="str">
        <f>IF(OR(E3="",G3=""),"","Year 1")</f>
        <v>Year 1</v>
      </c>
      <c r="F4" s="34" t="str">
        <f>IF($I3&lt;=12,"","Year 2")</f>
        <v/>
      </c>
      <c r="G4" s="34" t="str">
        <f>IF($I3&lt;=24,"","Year 3")</f>
        <v/>
      </c>
      <c r="H4" s="34" t="str">
        <f>IF($I3&lt;=36,"","Year 4")</f>
        <v/>
      </c>
      <c r="I4" s="34" t="str">
        <f>IF($I3&lt;=48,"","Year 5")</f>
        <v/>
      </c>
      <c r="J4" s="228" t="s">
        <v>4</v>
      </c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</row>
    <row r="5" spans="1:53" s="16" customFormat="1" ht="18" customHeight="1">
      <c r="A5" s="10"/>
      <c r="B5" s="218" t="s">
        <v>5</v>
      </c>
      <c r="C5" s="219"/>
      <c r="D5" s="211"/>
      <c r="E5" s="33">
        <f>IF(Sheet1!K10="",Sheet1!J10,CONCATENATE(Sheet1!J10,"/",Sheet1!K10))</f>
        <v>2020</v>
      </c>
      <c r="F5" s="33" t="str">
        <f>IF(Sheet1!L10="","",IF(Sheet1!M10="",Sheet1!L10,CONCATENATE(Sheet1!L10,"/",Sheet1!M10)))</f>
        <v/>
      </c>
      <c r="G5" s="33" t="str">
        <f>IF(Sheet1!N10="","",IF(Sheet1!O10="",Sheet1!N10,CONCATENATE(Sheet1!N10,"/",Sheet1!O10)))</f>
        <v/>
      </c>
      <c r="H5" s="33" t="str">
        <f>IF(Sheet1!P10="","",IF(Sheet1!Q10="",Sheet1!P10,CONCATENATE(Sheet1!P10,"/",Sheet1!Q10)))</f>
        <v/>
      </c>
      <c r="I5" s="33" t="str">
        <f>IF(Sheet1!R10="","",IF(Sheet1!S10="",Sheet1!R10,CONCATENATE(Sheet1!R10,"/",Sheet1!S10)))</f>
        <v/>
      </c>
      <c r="J5" s="229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</row>
    <row r="6" spans="1:53" s="16" customFormat="1" ht="18" customHeight="1">
      <c r="A6" s="10"/>
      <c r="B6" s="218" t="s">
        <v>6</v>
      </c>
      <c r="C6" s="219"/>
      <c r="D6" s="211"/>
      <c r="E6" s="33">
        <f>IF(Sheet1!K11="",Sheet1!J11,CONCATENATE(Sheet1!J11,"/",Sheet1!K11))</f>
        <v>12</v>
      </c>
      <c r="F6" s="33" t="str">
        <f>IF(Sheet1!L11="","",IF(Sheet1!M11="",Sheet1!L11,CONCATENATE(Sheet1!L11,"/",Sheet1!M11)))</f>
        <v/>
      </c>
      <c r="G6" s="33" t="str">
        <f>IF(Sheet1!N11="","",IF(Sheet1!O11="",Sheet1!N11,CONCATENATE(Sheet1!N11,"/",Sheet1!O11)))</f>
        <v/>
      </c>
      <c r="H6" s="33" t="str">
        <f>IF(Sheet1!P11="","",IF(Sheet1!Q11="",Sheet1!P11,CONCATENATE(Sheet1!P11,"/",Sheet1!Q11)))</f>
        <v/>
      </c>
      <c r="I6" s="33" t="str">
        <f>IF(Sheet1!R11="","",IF(Sheet1!S11="",Sheet1!R11,CONCATENATE(Sheet1!R11,"/",Sheet1!S11)))</f>
        <v/>
      </c>
      <c r="J6" s="229"/>
      <c r="K6" s="10"/>
      <c r="L6" s="52"/>
      <c r="M6" s="62"/>
      <c r="N6" s="10"/>
      <c r="O6" s="69"/>
      <c r="P6" s="70"/>
      <c r="Q6" s="70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</row>
    <row r="7" spans="1:53" s="16" customFormat="1" ht="15.75" customHeight="1">
      <c r="A7" s="10"/>
      <c r="B7" s="220" t="s">
        <v>7</v>
      </c>
      <c r="C7" s="221"/>
      <c r="D7" s="211"/>
      <c r="E7" s="123">
        <f>IF(I3=0,"",IF(F7=0,0,Sheet1!J25))</f>
        <v>0</v>
      </c>
      <c r="F7" s="161">
        <v>0.03</v>
      </c>
      <c r="G7" s="161" t="str">
        <f>IF($I$3&lt;=24,"",F7)</f>
        <v/>
      </c>
      <c r="H7" s="161" t="str">
        <f>IF($I$3&lt;=36,"",G7)</f>
        <v/>
      </c>
      <c r="I7" s="161" t="str">
        <f>IF($I$3&lt;=48,"",H7)</f>
        <v/>
      </c>
      <c r="J7" s="229"/>
      <c r="K7" s="17"/>
      <c r="L7" s="62"/>
      <c r="M7" s="62"/>
      <c r="N7" s="17"/>
      <c r="O7" s="69"/>
      <c r="P7" s="70"/>
      <c r="Q7" s="70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</row>
    <row r="8" spans="1:53" s="16" customFormat="1" ht="21.75" hidden="1" customHeight="1">
      <c r="A8" s="10"/>
      <c r="B8" s="181" t="s">
        <v>8</v>
      </c>
      <c r="C8" s="182"/>
      <c r="D8" s="211"/>
      <c r="E8" s="33">
        <v>0</v>
      </c>
      <c r="F8" s="33">
        <v>0</v>
      </c>
      <c r="G8" s="33">
        <v>0</v>
      </c>
      <c r="H8" s="33">
        <v>0</v>
      </c>
      <c r="I8" s="33">
        <v>0</v>
      </c>
      <c r="J8" s="229"/>
      <c r="K8" s="17"/>
      <c r="L8" s="52"/>
      <c r="M8" s="62"/>
      <c r="N8" s="17"/>
      <c r="O8" s="69"/>
      <c r="P8" s="70"/>
      <c r="Q8" s="70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</row>
    <row r="9" spans="1:53" s="16" customFormat="1" ht="19.5" hidden="1" customHeight="1">
      <c r="A9" s="10"/>
      <c r="B9" s="181" t="s">
        <v>9</v>
      </c>
      <c r="C9" s="182"/>
      <c r="D9" s="211"/>
      <c r="E9" s="162">
        <v>0</v>
      </c>
      <c r="F9" s="162">
        <v>0</v>
      </c>
      <c r="G9" s="162">
        <v>0</v>
      </c>
      <c r="H9" s="162">
        <v>0</v>
      </c>
      <c r="I9" s="162">
        <v>0</v>
      </c>
      <c r="J9" s="229"/>
      <c r="K9" s="17"/>
      <c r="L9" s="52"/>
      <c r="M9" s="62"/>
      <c r="N9" s="17"/>
      <c r="O9" s="69"/>
      <c r="P9" s="70"/>
      <c r="Q9" s="70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</row>
    <row r="10" spans="1:53" s="16" customFormat="1" ht="21" hidden="1" customHeight="1">
      <c r="A10" s="10"/>
      <c r="B10" s="181" t="s">
        <v>10</v>
      </c>
      <c r="C10" s="182"/>
      <c r="D10" s="183"/>
      <c r="E10" s="33" t="str">
        <f>IF(Sheet1!K14="",TEXT(Sheet1!J14,"0.0%"),CONCATENATE(TEXT(Sheet1!J14,"0.0%")," / ",TEXT(Sheet1!K14,"0.0%")))</f>
        <v>22.3%</v>
      </c>
      <c r="F10" s="33" t="str">
        <f>IF(Sheet1!L14="","",IF(Sheet1!M14="",TEXT(Sheet1!L14,"0.0%"),CONCATENATE(TEXT(Sheet1!L14,"0.0%")," / ",TEXT(Sheet1!M14,"0.0%"))))</f>
        <v/>
      </c>
      <c r="G10" s="33" t="str">
        <f>IF(Sheet1!N14="","",IF(Sheet1!O14="",TEXT(Sheet1!N14,"0.0%"),CONCATENATE(TEXT(Sheet1!N14,"0.0%")," / ",TEXT(Sheet1!O14,"0.0%"))))</f>
        <v/>
      </c>
      <c r="H10" s="33" t="str">
        <f>IF(Sheet1!P14="","",IF(Sheet1!Q14="",TEXT(Sheet1!P14,"0.0%"),CONCATENATE(TEXT(Sheet1!P14,"0.0%")," / ",TEXT(Sheet1!Q14,"0.0%"))))</f>
        <v/>
      </c>
      <c r="I10" s="33" t="str">
        <f>IF(Sheet1!R14="","",IF(Sheet1!S14="",TEXT(Sheet1!R14,"0.0%"),CONCATENATE(TEXT(Sheet1!R14,"0.0%")," / ",TEXT(Sheet1!S14,"0.0%"))))</f>
        <v/>
      </c>
      <c r="J10" s="229"/>
      <c r="K10" s="44"/>
      <c r="L10" s="53"/>
      <c r="M10" s="63"/>
      <c r="N10" s="59"/>
      <c r="O10" s="69"/>
      <c r="P10" s="70"/>
      <c r="Q10" s="70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</row>
    <row r="11" spans="1:53" s="16" customFormat="1" ht="18" customHeight="1">
      <c r="A11" s="10"/>
      <c r="B11" s="181" t="s">
        <v>11</v>
      </c>
      <c r="C11" s="182"/>
      <c r="D11" s="211"/>
      <c r="E11" s="159">
        <f>Sheet1!J13</f>
        <v>0.313</v>
      </c>
      <c r="F11" s="159" t="str">
        <f>Sheet1!L13</f>
        <v/>
      </c>
      <c r="G11" s="159" t="str">
        <f>Sheet1!N13</f>
        <v/>
      </c>
      <c r="H11" s="159" t="str">
        <f>Sheet1!P13</f>
        <v/>
      </c>
      <c r="I11" s="33" t="str">
        <f>Sheet1!R13</f>
        <v/>
      </c>
      <c r="J11" s="230"/>
      <c r="K11" s="51"/>
      <c r="L11" s="196" t="s">
        <v>12</v>
      </c>
      <c r="M11" s="205" t="s">
        <v>13</v>
      </c>
      <c r="N11" s="60"/>
      <c r="O11" s="209" t="s">
        <v>14</v>
      </c>
      <c r="P11" s="222" t="s">
        <v>15</v>
      </c>
      <c r="Q11" s="194" t="s">
        <v>16</v>
      </c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</row>
    <row r="12" spans="1:53" s="16" customFormat="1" ht="17.25" customHeight="1">
      <c r="A12" s="10"/>
      <c r="B12" s="224" t="s">
        <v>17</v>
      </c>
      <c r="C12" s="225"/>
      <c r="D12" s="226"/>
      <c r="E12" s="159">
        <f>Sheet1!J15</f>
        <v>8.6999999999999994E-2</v>
      </c>
      <c r="F12" s="159" t="str">
        <f>Sheet1!L15</f>
        <v/>
      </c>
      <c r="G12" s="159" t="str">
        <f>Sheet1!N15</f>
        <v/>
      </c>
      <c r="H12" s="159" t="str">
        <f>Sheet1!P15</f>
        <v/>
      </c>
      <c r="I12" s="159" t="str">
        <f>Sheet1!R15</f>
        <v/>
      </c>
      <c r="J12" s="163" t="s">
        <v>18</v>
      </c>
      <c r="K12" s="57"/>
      <c r="L12" s="197"/>
      <c r="M12" s="206"/>
      <c r="N12" s="61"/>
      <c r="O12" s="210"/>
      <c r="P12" s="223"/>
      <c r="Q12" s="195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</row>
    <row r="13" spans="1:53" s="16" customFormat="1" ht="18" hidden="1" customHeight="1">
      <c r="A13" s="10"/>
      <c r="B13" s="188" t="s">
        <v>19</v>
      </c>
      <c r="C13" s="227"/>
      <c r="D13" s="227"/>
      <c r="E13" s="227"/>
      <c r="F13" s="227"/>
      <c r="G13" s="227"/>
      <c r="H13" s="227"/>
      <c r="I13" s="227"/>
      <c r="J13" s="189"/>
      <c r="K13" s="13"/>
      <c r="L13" s="54"/>
      <c r="M13" s="64"/>
      <c r="N13" s="13"/>
      <c r="O13" s="127"/>
      <c r="P13" s="71"/>
      <c r="Q13" s="84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</row>
    <row r="14" spans="1:53" s="16" customFormat="1" ht="18" hidden="1" customHeight="1">
      <c r="A14" s="10"/>
      <c r="B14" s="192" t="s">
        <v>20</v>
      </c>
      <c r="C14" s="193"/>
      <c r="D14" s="193"/>
      <c r="E14" s="193"/>
      <c r="F14" s="193"/>
      <c r="G14" s="193"/>
      <c r="H14" s="193"/>
      <c r="I14" s="186" t="str">
        <f>CONCATENATE("Total Effort ",TEXT((P15/12),"0.0%"))</f>
        <v>Total Effort 0.0%</v>
      </c>
      <c r="J14" s="187"/>
      <c r="K14" s="13"/>
      <c r="L14" s="55"/>
      <c r="M14" s="64"/>
      <c r="N14" s="13"/>
      <c r="O14" s="128"/>
      <c r="P14" s="72"/>
      <c r="Q14" s="85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</row>
    <row r="15" spans="1:53" s="16" customFormat="1" ht="18" hidden="1" customHeight="1">
      <c r="A15" s="10"/>
      <c r="B15" s="165" t="str">
        <f>CONCATENATE(TEXT(Q15,"0.0%")," (Calendar) or ", TEXT(P15,"0.0"), " Months")</f>
        <v>0.0% (Calendar) or 0.0 Months</v>
      </c>
      <c r="C15" s="166"/>
      <c r="D15" s="166"/>
      <c r="E15" s="36">
        <v>0</v>
      </c>
      <c r="F15" s="36" t="str">
        <f>IF($I$3&lt;=12,"",ROUNDUP(E15*(1+$F$7),0))</f>
        <v/>
      </c>
      <c r="G15" s="36" t="str">
        <f>IF($I$3&lt;=24,"",ROUNDUP(F15*(1+$G$7),0))</f>
        <v/>
      </c>
      <c r="H15" s="36" t="str">
        <f>IF($I$3&lt;=36,"",ROUNDUP(G15*(1+$H$7),0))</f>
        <v/>
      </c>
      <c r="I15" s="36" t="str">
        <f>IF($I$3&lt;=48,"",ROUNDUP(H15*(1+$I$7),0))</f>
        <v/>
      </c>
      <c r="J15" s="167">
        <f>SUM(E15:I15)</f>
        <v>0</v>
      </c>
      <c r="K15" s="65"/>
      <c r="L15" s="81">
        <v>0</v>
      </c>
      <c r="M15" s="82">
        <v>12</v>
      </c>
      <c r="N15" s="66"/>
      <c r="O15" s="129">
        <f>L15/M15</f>
        <v>0</v>
      </c>
      <c r="P15" s="73">
        <f>IF(L15=0,0,+E15/O15)</f>
        <v>0</v>
      </c>
      <c r="Q15" s="83">
        <f>+P15/M15</f>
        <v>0</v>
      </c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</row>
    <row r="16" spans="1:53" s="16" customFormat="1" ht="18" hidden="1" customHeight="1">
      <c r="A16" s="10"/>
      <c r="B16" s="192" t="s">
        <v>21</v>
      </c>
      <c r="C16" s="193"/>
      <c r="D16" s="193"/>
      <c r="E16" s="193"/>
      <c r="F16" s="193"/>
      <c r="G16" s="193"/>
      <c r="H16" s="193"/>
      <c r="I16" s="186" t="str">
        <f>CONCATENATE("Total Effort ",TEXT((P17/12),"0.0%"))</f>
        <v>Total Effort 0.0%</v>
      </c>
      <c r="J16" s="187"/>
      <c r="K16" s="13"/>
      <c r="L16" s="55"/>
      <c r="M16" s="64"/>
      <c r="N16" s="13"/>
      <c r="O16" s="128"/>
      <c r="P16" s="72"/>
      <c r="Q16" s="85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</row>
    <row r="17" spans="1:53" s="16" customFormat="1" ht="18" hidden="1" customHeight="1">
      <c r="A17" s="10"/>
      <c r="B17" s="165" t="str">
        <f>CONCATENATE(TEXT(Q17,"0.0%")," (Calendar) or ", TEXT(P17,"0.0"), " Months")</f>
        <v>0.0% (Calendar) or 0.0 Months</v>
      </c>
      <c r="C17" s="166"/>
      <c r="D17" s="166"/>
      <c r="E17" s="168">
        <v>0</v>
      </c>
      <c r="F17" s="168" t="str">
        <f>IF($I$3&lt;=12,"",ROUNDUP(E17*(1+$F$7),0))</f>
        <v/>
      </c>
      <c r="G17" s="168" t="str">
        <f>IF($I$3&lt;=24,"",ROUNDUP(F17*(1+$G$7),0))</f>
        <v/>
      </c>
      <c r="H17" s="168" t="str">
        <f>IF($I$3&lt;=36,"",ROUNDUP(G17*(1+$H$7),0))</f>
        <v/>
      </c>
      <c r="I17" s="169" t="str">
        <f>IF($I$3&lt;=48,"",ROUNDUP(H17*(1+$I$7),0))</f>
        <v/>
      </c>
      <c r="J17" s="170">
        <f>SUM(E17:I17)</f>
        <v>0</v>
      </c>
      <c r="K17" s="65"/>
      <c r="L17" s="81">
        <v>0</v>
      </c>
      <c r="M17" s="82">
        <v>12</v>
      </c>
      <c r="N17" s="66"/>
      <c r="O17" s="129">
        <f>L17/M17</f>
        <v>0</v>
      </c>
      <c r="P17" s="73">
        <f>IF(L17=0,0,+E17/O17)</f>
        <v>0</v>
      </c>
      <c r="Q17" s="83">
        <f>+P17/M17</f>
        <v>0</v>
      </c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</row>
    <row r="18" spans="1:53" s="16" customFormat="1" ht="18" hidden="1" customHeight="1">
      <c r="A18" s="10"/>
      <c r="B18" s="192" t="s">
        <v>21</v>
      </c>
      <c r="C18" s="193"/>
      <c r="D18" s="193"/>
      <c r="E18" s="193"/>
      <c r="F18" s="193"/>
      <c r="G18" s="193"/>
      <c r="H18" s="193"/>
      <c r="I18" s="186" t="str">
        <f>CONCATENATE("Total Effort ",TEXT((P19/12),"0.0%"))</f>
        <v>Total Effort 0.0%</v>
      </c>
      <c r="J18" s="187"/>
      <c r="K18" s="13"/>
      <c r="L18" s="55"/>
      <c r="M18" s="64"/>
      <c r="N18" s="13"/>
      <c r="O18" s="128"/>
      <c r="P18" s="72"/>
      <c r="Q18" s="85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</row>
    <row r="19" spans="1:53" s="16" customFormat="1" ht="0.75" hidden="1" customHeight="1">
      <c r="A19" s="10"/>
      <c r="B19" s="165" t="str">
        <f>CONCATENATE(TEXT(Q19,"0.0%")," (Calendar) or ", TEXT(P19,"0.0"), " Months")</f>
        <v>0.0% (Calendar) or 0.0 Months</v>
      </c>
      <c r="C19" s="166"/>
      <c r="D19" s="166"/>
      <c r="E19" s="168">
        <v>0</v>
      </c>
      <c r="F19" s="168" t="str">
        <f>IF($I$3&lt;=12,"",ROUNDUP(E19*(1+$F$7),0))</f>
        <v/>
      </c>
      <c r="G19" s="168" t="str">
        <f>IF($I$3&lt;=24,"",ROUNDUP(F19*(1+$G$7),0))</f>
        <v/>
      </c>
      <c r="H19" s="168" t="str">
        <f>IF($I$3&lt;=36,"",ROUNDUP(G19*(1+$H$7),0))</f>
        <v/>
      </c>
      <c r="I19" s="169" t="str">
        <f>IF($I$3&lt;=48,"",ROUNDUP(H19*(1+$I$7),0))</f>
        <v/>
      </c>
      <c r="J19" s="170">
        <f>SUM(E19:I19)</f>
        <v>0</v>
      </c>
      <c r="K19" s="65"/>
      <c r="L19" s="81">
        <v>0</v>
      </c>
      <c r="M19" s="82">
        <v>12</v>
      </c>
      <c r="N19" s="66"/>
      <c r="O19" s="129">
        <f>L19/M19</f>
        <v>0</v>
      </c>
      <c r="P19" s="73">
        <f>IF(L19=0,0,+E19/O19)</f>
        <v>0</v>
      </c>
      <c r="Q19" s="83">
        <f>+P19/M19</f>
        <v>0</v>
      </c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</row>
    <row r="20" spans="1:53" s="18" customFormat="1" ht="15" customHeight="1">
      <c r="A20" s="10"/>
      <c r="B20" s="188" t="s">
        <v>22</v>
      </c>
      <c r="C20" s="189"/>
      <c r="D20" s="171" t="s">
        <v>23</v>
      </c>
      <c r="E20" s="250" t="s">
        <v>24</v>
      </c>
      <c r="F20" s="251"/>
      <c r="G20" s="251"/>
      <c r="H20" s="251"/>
      <c r="I20" s="251"/>
      <c r="J20" s="164"/>
      <c r="K20" s="14"/>
      <c r="L20" s="56"/>
      <c r="M20" s="205"/>
      <c r="N20" s="14"/>
      <c r="O20" s="130"/>
      <c r="P20" s="74"/>
      <c r="Q20" s="86"/>
      <c r="R20" s="14"/>
      <c r="S20" s="14" t="b">
        <v>0</v>
      </c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</row>
    <row r="21" spans="1:53" ht="15" customHeight="1">
      <c r="B21" s="157" t="s">
        <v>25</v>
      </c>
      <c r="C21" s="158"/>
      <c r="D21" s="186" t="str">
        <f>CONCATENATE("Total Effort ",TEXT((((D22/100*M22)+D23/100*3)/12),"0.0%"), " or ",TEXT((((D22/100*M22)+D23/100*3)),"0.0"), " Month(s)" )</f>
        <v>Total Effort 0.0% or 0.0 Month(s)</v>
      </c>
      <c r="E21" s="186"/>
      <c r="F21" s="186"/>
      <c r="G21" s="186"/>
      <c r="H21" s="186"/>
      <c r="I21" s="186"/>
      <c r="J21" s="187"/>
      <c r="M21" s="206"/>
      <c r="O21" s="131"/>
      <c r="P21" s="75"/>
      <c r="Q21" s="87"/>
    </row>
    <row r="22" spans="1:53" s="21" customFormat="1" ht="15" customHeight="1">
      <c r="A22" s="10"/>
      <c r="B22" s="190" t="str">
        <f>IF(M22=9,CONCATENATE(TEXT(D22/100,"0.0%")," (Fall, Winter, Spring) or ", TEXT((D22/100)*M22,"0.0"), " Months"),CONCATENATE(TEXT(D22/100,"0.0%")," (Calendar) or ", TEXT(D22/100*M22,"0.0"), " Months"))</f>
        <v>0.0% (Fall, Winter, Spring) or 0.0 Months</v>
      </c>
      <c r="C22" s="191"/>
      <c r="D22" s="133"/>
      <c r="E22" s="126">
        <f>IF($I$3&lt;=1,"",(((D22/100)*L22)*(1+$E$7)))</f>
        <v>0</v>
      </c>
      <c r="F22" s="126" t="str">
        <f>IF($I$3&lt;=12,"",(E22*(1+$F$7)))</f>
        <v/>
      </c>
      <c r="G22" s="126" t="str">
        <f>IF($I$3&lt;=24,"",(F22*(1+$G$7)))</f>
        <v/>
      </c>
      <c r="H22" s="126" t="str">
        <f>IF($I$3&lt;=36,"",(G22*(1+$H$7)))</f>
        <v/>
      </c>
      <c r="I22" s="126" t="str">
        <f>IF($I$3&lt;=48,"",(H22*(1+$I$7)))</f>
        <v/>
      </c>
      <c r="J22" s="134">
        <f>SUM(E22:I22)</f>
        <v>0</v>
      </c>
      <c r="K22" s="46"/>
      <c r="L22" s="203">
        <v>0</v>
      </c>
      <c r="M22" s="207">
        <v>9</v>
      </c>
      <c r="N22" s="46"/>
      <c r="O22" s="252">
        <f>+L22/M22</f>
        <v>0</v>
      </c>
      <c r="P22" s="73">
        <f>IF(M22=12,0,IF(L22=0,0,+E22/O22))</f>
        <v>0</v>
      </c>
      <c r="Q22" s="83">
        <f>IF(M22=12,"",+P22/M22)</f>
        <v>0</v>
      </c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</row>
    <row r="23" spans="1:53" s="21" customFormat="1" ht="14.25" customHeight="1">
      <c r="A23" s="10"/>
      <c r="B23" s="184" t="str">
        <f>IF(M22=9,CONCATENATE(TEXT(D23/100,"0.0%")," (Summer) or ", TEXT(((D23/100)*3),"0.0"), " Months"),"")</f>
        <v>0.0% (Summer) or 0.0 Months</v>
      </c>
      <c r="C23" s="185"/>
      <c r="D23" s="133"/>
      <c r="E23" s="126">
        <f>IF($I$3&lt;=1,"",(((D23/100)*(L22/M22*3)*(1+$E$7))))</f>
        <v>0</v>
      </c>
      <c r="F23" s="126" t="str">
        <f>IF(E23="","",IF($I$3&lt;=12,"",(E23*(1+$F$7))))</f>
        <v/>
      </c>
      <c r="G23" s="126" t="str">
        <f>IF(F23="","",IF($I$3&lt;=24,"",(F23*(1+$G$7))))</f>
        <v/>
      </c>
      <c r="H23" s="126" t="str">
        <f>IF(G23="","",IF($I$3&lt;=36,"",(G23*(1+$H$7))))</f>
        <v/>
      </c>
      <c r="I23" s="126" t="str">
        <f>IF(H23="","", IF($I$3&lt;=48,"",(H23*(1+$I$7))))</f>
        <v/>
      </c>
      <c r="J23" s="135">
        <f>SUM(E23:I23)</f>
        <v>0</v>
      </c>
      <c r="K23" s="58"/>
      <c r="L23" s="204"/>
      <c r="M23" s="208"/>
      <c r="N23" s="58"/>
      <c r="O23" s="253"/>
      <c r="P23" s="73">
        <f>IF(L22=0,0,+#REF!/O22)</f>
        <v>0</v>
      </c>
      <c r="Q23" s="83">
        <f>+P23/+M22</f>
        <v>0</v>
      </c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20"/>
    </row>
    <row r="24" spans="1:53" ht="12.75" customHeight="1">
      <c r="B24" s="157" t="s">
        <v>21</v>
      </c>
      <c r="C24" s="158"/>
      <c r="D24" s="186" t="str">
        <f>CONCATENATE("Total Effort ",TEXT((((D25/100*M25)+D26/100*3)/12),"0.0%"), " or ",TEXT((((D25/100*M25)+D26/100*3)),"0.0"), " Month(s)" )</f>
        <v>Total Effort 0.0% or 0.0 Month(s)</v>
      </c>
      <c r="E24" s="186"/>
      <c r="F24" s="186"/>
      <c r="G24" s="186"/>
      <c r="H24" s="186"/>
      <c r="I24" s="186"/>
      <c r="J24" s="187"/>
      <c r="O24" s="131"/>
      <c r="P24" s="75"/>
      <c r="Q24" s="87"/>
    </row>
    <row r="25" spans="1:53" s="21" customFormat="1" ht="15" customHeight="1">
      <c r="A25" s="10"/>
      <c r="B25" s="190" t="str">
        <f>IF(M25=9,CONCATENATE(TEXT(D25/100,"0.0%")," (Fall, Winter, Spring) or ", TEXT((D25/100)*M25,"0.0"), " Months"),CONCATENATE(TEXT(D25/100,"0.0%")," (Calendar) or ", TEXT(D25/100*M25,"0.0"), " Months"))</f>
        <v>0.0% (Fall, Winter, Spring) or 0.0 Months</v>
      </c>
      <c r="C25" s="191"/>
      <c r="D25" s="122"/>
      <c r="E25" s="126">
        <f>IF($I$3&lt;=1,"",(((D25/100)*L25)*(1+$E$7)))</f>
        <v>0</v>
      </c>
      <c r="F25" s="126" t="str">
        <f>IF($I$3&lt;=12,"",(E25*(1+$F$7)))</f>
        <v/>
      </c>
      <c r="G25" s="126" t="str">
        <f>IF($I$3&lt;=24,"",(F25*(1+$G$7)))</f>
        <v/>
      </c>
      <c r="H25" s="126" t="str">
        <f>IF($I$3&lt;=36,"",(G25*(1+$H$7)))</f>
        <v/>
      </c>
      <c r="I25" s="126" t="str">
        <f>IF($I$3&lt;=48,"",(H25*(1+$I$7)))</f>
        <v/>
      </c>
      <c r="J25" s="134">
        <f>SUM(E25:I25)</f>
        <v>0</v>
      </c>
      <c r="K25" s="46"/>
      <c r="L25" s="203">
        <v>0</v>
      </c>
      <c r="M25" s="207">
        <v>9</v>
      </c>
      <c r="N25" s="46"/>
      <c r="O25" s="252">
        <f>+L25/M25</f>
        <v>0</v>
      </c>
      <c r="P25" s="73">
        <f>IF(M25=12,0,IF(L25=0,0,+#REF!/O25))</f>
        <v>0</v>
      </c>
      <c r="Q25" s="83">
        <f>IF(M25=12,"",+P25/3)</f>
        <v>0</v>
      </c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0"/>
    </row>
    <row r="26" spans="1:53" s="21" customFormat="1" ht="15" customHeight="1">
      <c r="A26" s="10"/>
      <c r="B26" s="184" t="str">
        <f>IF(M25=9,CONCATENATE(TEXT(D26/100,"0.0%")," (Summer) or ", TEXT(((D26/100)*3),"0.0"), " Months"),"")</f>
        <v>0.0% (Summer) or 0.0 Months</v>
      </c>
      <c r="C26" s="185"/>
      <c r="D26" s="122"/>
      <c r="E26" s="126">
        <f>IF($I$3&lt;=1,"",(((D26/100)*(L25/M25*3)*(1+$E$7))))</f>
        <v>0</v>
      </c>
      <c r="F26" s="126" t="str">
        <f>IF(E26="","",IF($I$3&lt;=12,"",(E26*(1+$F$7))))</f>
        <v/>
      </c>
      <c r="G26" s="126" t="str">
        <f>IF(F26="","",IF($I$3&lt;=24,"",(F26*(1+$G$7))))</f>
        <v/>
      </c>
      <c r="H26" s="126" t="str">
        <f>IF(G26="","",IF($I$3&lt;=36,"",(G26*(1+$H$7))))</f>
        <v/>
      </c>
      <c r="I26" s="126" t="str">
        <f>IF(H26="","", IF($I$3&lt;=48,"",(H26*(1+$I$7))))</f>
        <v/>
      </c>
      <c r="J26" s="135">
        <f>SUM(E26:I26)</f>
        <v>0</v>
      </c>
      <c r="K26" s="58"/>
      <c r="L26" s="204"/>
      <c r="M26" s="208"/>
      <c r="N26" s="58"/>
      <c r="O26" s="253"/>
      <c r="P26" s="73">
        <f>IF(L25=0,0,+#REF!/O25)</f>
        <v>0</v>
      </c>
      <c r="Q26" s="83">
        <f>+P26/+M25</f>
        <v>0</v>
      </c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  <c r="AX26" s="20"/>
      <c r="AY26" s="20"/>
      <c r="AZ26" s="20"/>
      <c r="BA26" s="20"/>
    </row>
    <row r="27" spans="1:53" ht="12.75" customHeight="1">
      <c r="B27" s="157" t="s">
        <v>21</v>
      </c>
      <c r="C27" s="158"/>
      <c r="D27" s="186" t="str">
        <f>CONCATENATE("Total Effort ",TEXT((((D28/100*M28)+D29/100*3)/12),"0.0%"), " or ",TEXT((((D28/100*M28)+D29/100*3)),"0.0"), " Month(s)" )</f>
        <v>Total Effort 0.0% or 0.0 Month(s)</v>
      </c>
      <c r="E27" s="186"/>
      <c r="F27" s="186"/>
      <c r="G27" s="186"/>
      <c r="H27" s="186"/>
      <c r="I27" s="186"/>
      <c r="J27" s="187"/>
      <c r="O27" s="131"/>
      <c r="P27" s="75"/>
      <c r="Q27" s="87"/>
    </row>
    <row r="28" spans="1:53" s="21" customFormat="1" ht="15" customHeight="1">
      <c r="A28" s="10"/>
      <c r="B28" s="190" t="str">
        <f>IF(M28=9,CONCATENATE(TEXT(D28/100,"0.0%")," (Fall, Winter, Spring) or ", TEXT((D28/100)*M28,"0.0"), " Months"),CONCATENATE(TEXT(D28/100,"0.0%")," (Calendar) or ", TEXT(D28/100*M28,"0.0"), " Months"))</f>
        <v>0.0% (Fall, Winter, Spring) or 0.0 Months</v>
      </c>
      <c r="C28" s="191"/>
      <c r="D28" s="122"/>
      <c r="E28" s="126">
        <f>IF($I$3&lt;=1,"",(((D28/100)*L28)*(1+$E$7)))</f>
        <v>0</v>
      </c>
      <c r="F28" s="126" t="str">
        <f>IF($I$3&lt;=12,"",(E28*(1+$F$7)))</f>
        <v/>
      </c>
      <c r="G28" s="126" t="str">
        <f>IF($I$3&lt;=24,"",(F28*(1+$G$7)))</f>
        <v/>
      </c>
      <c r="H28" s="126" t="str">
        <f>IF($I$3&lt;=36,"",(G28*(1+$H$7)))</f>
        <v/>
      </c>
      <c r="I28" s="126" t="str">
        <f>IF($I$3&lt;=48,"",(H28*(1+$I$7)))</f>
        <v/>
      </c>
      <c r="J28" s="134">
        <f>SUM(E28:I28)</f>
        <v>0</v>
      </c>
      <c r="K28" s="46"/>
      <c r="L28" s="203">
        <v>0</v>
      </c>
      <c r="M28" s="207">
        <v>9</v>
      </c>
      <c r="N28" s="46"/>
      <c r="O28" s="252">
        <f>+L28/M28</f>
        <v>0</v>
      </c>
      <c r="P28" s="73">
        <f>IF(M28=12,0,IF(L28=0,0,+#REF!/O28))</f>
        <v>0</v>
      </c>
      <c r="Q28" s="83">
        <f>IF(M28=12,"",+P28/3)</f>
        <v>0</v>
      </c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</row>
    <row r="29" spans="1:53" s="21" customFormat="1" ht="15" customHeight="1">
      <c r="A29" s="10"/>
      <c r="B29" s="184" t="str">
        <f>IF(M28=9,CONCATENATE(TEXT(D29/100,"0.0%")," (Summer) or ", TEXT(((D29/100)*3),"0.0"), " Months"),"")</f>
        <v>0.0% (Summer) or 0.0 Months</v>
      </c>
      <c r="C29" s="185"/>
      <c r="D29" s="122"/>
      <c r="E29" s="126">
        <f>IF($I$3&lt;=1,"",(((D29/100)*(L28/M28*3)*(1+$E$7))))</f>
        <v>0</v>
      </c>
      <c r="F29" s="126" t="str">
        <f>IF(E29="","",IF($I$3&lt;=12,"",(E29*(1+$F$7))))</f>
        <v/>
      </c>
      <c r="G29" s="126" t="str">
        <f>IF(F29="","",IF($I$3&lt;=24,"",(F29*(1+$G$7))))</f>
        <v/>
      </c>
      <c r="H29" s="126" t="str">
        <f>IF(G29="","",IF($I$3&lt;=36,"",(G29*(1+$H$7))))</f>
        <v/>
      </c>
      <c r="I29" s="126" t="str">
        <f>IF(H29="","", IF($I$3&lt;=48,"",(H29*(1+$I$7))))</f>
        <v/>
      </c>
      <c r="J29" s="135">
        <f>SUM(E29:I29)</f>
        <v>0</v>
      </c>
      <c r="K29" s="58"/>
      <c r="L29" s="204"/>
      <c r="M29" s="208"/>
      <c r="N29" s="58"/>
      <c r="O29" s="253"/>
      <c r="P29" s="73">
        <f>IF(L28=0,0,+#REF!/O28)</f>
        <v>0</v>
      </c>
      <c r="Q29" s="83">
        <f>+P29/+M28</f>
        <v>0</v>
      </c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</row>
    <row r="30" spans="1:53" ht="15" customHeight="1">
      <c r="B30" s="157" t="s">
        <v>21</v>
      </c>
      <c r="C30" s="158"/>
      <c r="D30" s="186" t="str">
        <f>CONCATENATE("Total Effort ",TEXT((((D31/100*M31)+D32/100*3)/12),"0.0%"), " or ",TEXT((((D31/100*M31)+D32/100*3)),"0.0"), " Month(s)" )</f>
        <v>Total Effort 0.0% or 0.0 Month(s)</v>
      </c>
      <c r="E30" s="186"/>
      <c r="F30" s="186"/>
      <c r="G30" s="186"/>
      <c r="H30" s="186"/>
      <c r="I30" s="186"/>
      <c r="J30" s="187"/>
      <c r="O30" s="131"/>
      <c r="P30" s="75"/>
      <c r="Q30" s="87"/>
    </row>
    <row r="31" spans="1:53" s="21" customFormat="1" ht="15" customHeight="1">
      <c r="A31" s="10"/>
      <c r="B31" s="190" t="str">
        <f>IF(M31=9,CONCATENATE(TEXT(D31/100,"0.0%")," (Fall, Winter, Spring) or ", TEXT((D31/100)*M31,"0.0"), " Months"),CONCATENATE(TEXT(D31/100,"0.0%")," (Calendar) or ", TEXT(D31/100*M31,"0.0"), " Months"))</f>
        <v>0.0% (Fall, Winter, Spring) or 0.0 Months</v>
      </c>
      <c r="C31" s="191"/>
      <c r="D31" s="122"/>
      <c r="E31" s="126">
        <f>IF($I$3&lt;=1,"",(((D31/100)*L31)*(1+$E$7)))</f>
        <v>0</v>
      </c>
      <c r="F31" s="126" t="str">
        <f>IF($I$3&lt;=12,"",(E31*(1+$F$7)))</f>
        <v/>
      </c>
      <c r="G31" s="126" t="str">
        <f>IF($I$3&lt;=24,"",(F31*(1+$G$7)))</f>
        <v/>
      </c>
      <c r="H31" s="126" t="str">
        <f>IF($I$3&lt;=36,"",(G31*(1+$H$7)))</f>
        <v/>
      </c>
      <c r="I31" s="126" t="str">
        <f>IF($I$3&lt;=48,"",(H31*(1+$I$7)))</f>
        <v/>
      </c>
      <c r="J31" s="134">
        <f>SUM(E31:I31)</f>
        <v>0</v>
      </c>
      <c r="K31" s="46"/>
      <c r="L31" s="203">
        <v>0</v>
      </c>
      <c r="M31" s="207">
        <v>9</v>
      </c>
      <c r="N31" s="46"/>
      <c r="O31" s="252">
        <f>+L31/M31</f>
        <v>0</v>
      </c>
      <c r="P31" s="73">
        <f>IF(M31=12,0,IF(L31=0,0,+#REF!/O31))</f>
        <v>0</v>
      </c>
      <c r="Q31" s="83">
        <f>IF(M31=12,"",+P31/3)</f>
        <v>0</v>
      </c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</row>
    <row r="32" spans="1:53" s="21" customFormat="1" ht="15" customHeight="1">
      <c r="A32" s="10"/>
      <c r="B32" s="184" t="str">
        <f>IF(M31=9,CONCATENATE(TEXT(D32/100,"0.0%")," (Summer) or ", TEXT(((D32/100)*3),"0.0"), " Months"),"")</f>
        <v>0.0% (Summer) or 0.0 Months</v>
      </c>
      <c r="C32" s="185"/>
      <c r="D32" s="122"/>
      <c r="E32" s="126">
        <f>IF($I$3&lt;=1,"",(((D32/100)*(L31/M31*3)*(1+$E$7))))</f>
        <v>0</v>
      </c>
      <c r="F32" s="126" t="str">
        <f>IF(E32="","",IF($I$3&lt;=12,"",(E32*(1+$F$7))))</f>
        <v/>
      </c>
      <c r="G32" s="126" t="str">
        <f>IF(F32="","",IF($I$3&lt;=24,"",(F32*(1+$G$7))))</f>
        <v/>
      </c>
      <c r="H32" s="126" t="str">
        <f>IF(G32="","",IF($I$3&lt;=36,"",(G32*(1+$H$7))))</f>
        <v/>
      </c>
      <c r="I32" s="126" t="str">
        <f>IF(H32="","", IF($I$3&lt;=48,"",(H32*(1+$I$7))))</f>
        <v/>
      </c>
      <c r="J32" s="135">
        <f>SUM(E32:I32)</f>
        <v>0</v>
      </c>
      <c r="K32" s="58"/>
      <c r="L32" s="204"/>
      <c r="M32" s="208"/>
      <c r="N32" s="58"/>
      <c r="O32" s="253"/>
      <c r="P32" s="73">
        <f>IF(L31=0,0,+#REF!/O31)</f>
        <v>0</v>
      </c>
      <c r="Q32" s="83">
        <f>+P32/+M31</f>
        <v>0</v>
      </c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</row>
    <row r="33" spans="1:53" ht="12.75" customHeight="1">
      <c r="B33" s="157" t="s">
        <v>21</v>
      </c>
      <c r="C33" s="158"/>
      <c r="D33" s="186" t="str">
        <f>CONCATENATE("Total Effort ",TEXT((((D34/100*M34)+D35/100*3)/12),"0.0%"), " or ",TEXT((((D34/100*M34)+D35/100*3)),"0.0"), " Month(s)" )</f>
        <v>Total Effort 0.0% or 0.0 Month(s)</v>
      </c>
      <c r="E33" s="186"/>
      <c r="F33" s="186"/>
      <c r="G33" s="186"/>
      <c r="H33" s="186"/>
      <c r="I33" s="186"/>
      <c r="J33" s="187"/>
      <c r="O33" s="131"/>
      <c r="P33" s="75"/>
      <c r="Q33" s="87"/>
    </row>
    <row r="34" spans="1:53" s="21" customFormat="1" ht="15" customHeight="1">
      <c r="A34" s="10"/>
      <c r="B34" s="190" t="str">
        <f>IF(M34=9,CONCATENATE(TEXT(D34/100,"0.0%")," (Fall, Winter, Spring) or ", TEXT((D34/100)*M34,"0.0"), " Months"),CONCATENATE(TEXT(D34/100,"0.0%")," (Calendar) or ", TEXT(D34/100*M34,"0.0"), " Months"))</f>
        <v>0.0% (Fall, Winter, Spring) or 0.0 Months</v>
      </c>
      <c r="C34" s="191"/>
      <c r="D34" s="122"/>
      <c r="E34" s="126">
        <f>IF($I$3&lt;=1,"",(((D34/100)*L34)*(1+$E$7)))</f>
        <v>0</v>
      </c>
      <c r="F34" s="126" t="str">
        <f>IF($I$3&lt;=12,"",(E34*(1+$F$7)))</f>
        <v/>
      </c>
      <c r="G34" s="126" t="str">
        <f>IF($I$3&lt;=24,"",(F34*(1+$G$7)))</f>
        <v/>
      </c>
      <c r="H34" s="126" t="str">
        <f>IF($I$3&lt;=36,"",(G34*(1+$H$7)))</f>
        <v/>
      </c>
      <c r="I34" s="126" t="str">
        <f>IF($I$3&lt;=48,"",(H34*(1+$I$7)))</f>
        <v/>
      </c>
      <c r="J34" s="134">
        <f>SUM(E34:I34)</f>
        <v>0</v>
      </c>
      <c r="K34" s="46"/>
      <c r="L34" s="203">
        <v>0</v>
      </c>
      <c r="M34" s="207">
        <v>9</v>
      </c>
      <c r="N34" s="46"/>
      <c r="O34" s="252">
        <f>+L34/M34</f>
        <v>0</v>
      </c>
      <c r="P34" s="73">
        <f>IF(M34=12,0,IF(L34=0,0,+#REF!/O34))</f>
        <v>0</v>
      </c>
      <c r="Q34" s="83">
        <f>IF(M34=12,"",+P34/3)</f>
        <v>0</v>
      </c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</row>
    <row r="35" spans="1:53" s="21" customFormat="1" ht="15" customHeight="1">
      <c r="A35" s="10"/>
      <c r="B35" s="184" t="str">
        <f>IF(M34=9,CONCATENATE(TEXT(D35/100,"0.0%")," (Summer) or ", TEXT(((D35/100)*3),"0.0"), " Months"),"")</f>
        <v>0.0% (Summer) or 0.0 Months</v>
      </c>
      <c r="C35" s="185"/>
      <c r="D35" s="122"/>
      <c r="E35" s="126">
        <f>IF($I$3&lt;=1,"",(((D35/100)*(L34/M34*3)*(1+$E$7))))</f>
        <v>0</v>
      </c>
      <c r="F35" s="126" t="str">
        <f>IF(E35="","",IF($I$3&lt;=12,"",(E35*(1+$F$7))))</f>
        <v/>
      </c>
      <c r="G35" s="126" t="str">
        <f>IF(F35="","",IF($I$3&lt;=24,"",(F35*(1+$G$7))))</f>
        <v/>
      </c>
      <c r="H35" s="126" t="str">
        <f>IF(G35="","",IF($I$3&lt;=36,"",(G35*(1+$H$7))))</f>
        <v/>
      </c>
      <c r="I35" s="126" t="str">
        <f>IF(H35="","", IF($I$3&lt;=48,"",(H35*(1+$I$7))))</f>
        <v/>
      </c>
      <c r="J35" s="135">
        <f>SUM(E35:I35)</f>
        <v>0</v>
      </c>
      <c r="K35" s="58"/>
      <c r="L35" s="204"/>
      <c r="M35" s="208"/>
      <c r="N35" s="58"/>
      <c r="O35" s="253"/>
      <c r="P35" s="73">
        <f>IF(L34=0,0,+#REF!/O34)</f>
        <v>0</v>
      </c>
      <c r="Q35" s="83">
        <f>+P35/+M34</f>
        <v>0</v>
      </c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  <c r="AX35" s="20"/>
      <c r="AY35" s="20"/>
      <c r="AZ35" s="20"/>
      <c r="BA35" s="20"/>
    </row>
    <row r="36" spans="1:53" ht="15" customHeight="1">
      <c r="B36" s="157" t="s">
        <v>21</v>
      </c>
      <c r="C36" s="158"/>
      <c r="D36" s="186" t="str">
        <f>CONCATENATE("Total Effort ",TEXT((((D37/100*M37)+D38/100*3)/12),"0.0%"), " or ",TEXT((((D37/100*M37)+D38/100*3)),"0.0"), " Month(s)" )</f>
        <v>Total Effort 0.0% or 0.0 Month(s)</v>
      </c>
      <c r="E36" s="186"/>
      <c r="F36" s="186"/>
      <c r="G36" s="186"/>
      <c r="H36" s="186"/>
      <c r="I36" s="186"/>
      <c r="J36" s="187"/>
      <c r="O36" s="131"/>
      <c r="P36" s="75"/>
      <c r="Q36" s="87"/>
    </row>
    <row r="37" spans="1:53" s="21" customFormat="1" ht="15" customHeight="1">
      <c r="A37" s="10"/>
      <c r="B37" s="190" t="str">
        <f>IF(M37=9,CONCATENATE(TEXT(D37/100,"0.0%")," (Fall, Winter, Spring) or ", TEXT((D37/100)*M37,"0.0"), " Months"),CONCATENATE(TEXT(D37/100,"0.0%")," (Calendar) or ", TEXT(D37/100*M37,"0.0"), " Months"))</f>
        <v>0.0% (Fall, Winter, Spring) or 0.0 Months</v>
      </c>
      <c r="C37" s="191"/>
      <c r="D37" s="122"/>
      <c r="E37" s="126">
        <f>IF($I$3&lt;=1,"",(((D37/100)*L37)*(1+$E$7)))</f>
        <v>0</v>
      </c>
      <c r="F37" s="126" t="str">
        <f>IF($I$3&lt;=12,"",(E37*(1+$F$7)))</f>
        <v/>
      </c>
      <c r="G37" s="126" t="str">
        <f>IF($I$3&lt;=24,"",(F37*(1+$G$7)))</f>
        <v/>
      </c>
      <c r="H37" s="126" t="str">
        <f>IF($I$3&lt;=36,"",(G37*(1+$H$7)))</f>
        <v/>
      </c>
      <c r="I37" s="126" t="str">
        <f>IF($I$3&lt;=48,"",(H37*(1+$I$7)))</f>
        <v/>
      </c>
      <c r="J37" s="134">
        <f>SUM(E37:I37)</f>
        <v>0</v>
      </c>
      <c r="K37" s="46"/>
      <c r="L37" s="203">
        <v>0</v>
      </c>
      <c r="M37" s="207">
        <v>9</v>
      </c>
      <c r="N37" s="46"/>
      <c r="O37" s="252">
        <f>+L37/M37</f>
        <v>0</v>
      </c>
      <c r="P37" s="73">
        <f>IF(M37=12,0,IF(L37=0,0,+#REF!/O37))</f>
        <v>0</v>
      </c>
      <c r="Q37" s="83">
        <f>IF(M37=12,"",+P37/3)</f>
        <v>0</v>
      </c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</row>
    <row r="38" spans="1:53" s="21" customFormat="1" ht="15" customHeight="1">
      <c r="A38" s="10"/>
      <c r="B38" s="184" t="str">
        <f>IF(M37=9,CONCATENATE(TEXT(D38/100,"0.0%")," (Summer) or ", TEXT(((D38/100)*3),"0.0"), " Months"),"")</f>
        <v>0.0% (Summer) or 0.0 Months</v>
      </c>
      <c r="C38" s="185"/>
      <c r="D38" s="122"/>
      <c r="E38" s="126">
        <f>IF($I$3&lt;=1,"",(((D38/100)*(L37/M37*3)*(1+$E$7))))</f>
        <v>0</v>
      </c>
      <c r="F38" s="126" t="str">
        <f>IF(E38="","",IF($I$3&lt;=12,"",(E38*(1+$F$7))))</f>
        <v/>
      </c>
      <c r="G38" s="126" t="str">
        <f>IF(F38="","",IF($I$3&lt;=24,"",(F38*(1+$G$7))))</f>
        <v/>
      </c>
      <c r="H38" s="126" t="str">
        <f>IF(G38="","",IF($I$3&lt;=36,"",(G38*(1+$H$7))))</f>
        <v/>
      </c>
      <c r="I38" s="126" t="str">
        <f>IF(H38="","", IF($I$3&lt;=48,"",(H38*(1+$I$7))))</f>
        <v/>
      </c>
      <c r="J38" s="135">
        <f>SUM(E38:I38)</f>
        <v>0</v>
      </c>
      <c r="K38" s="58"/>
      <c r="L38" s="204"/>
      <c r="M38" s="208"/>
      <c r="N38" s="58"/>
      <c r="O38" s="253"/>
      <c r="P38" s="73">
        <f>IF(L37=0,0,+#REF!/O37)</f>
        <v>0</v>
      </c>
      <c r="Q38" s="83">
        <f>+P38/+M37</f>
        <v>0</v>
      </c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0"/>
    </row>
    <row r="39" spans="1:53" ht="12.75" customHeight="1">
      <c r="B39" s="157" t="s">
        <v>21</v>
      </c>
      <c r="C39" s="158"/>
      <c r="D39" s="186" t="str">
        <f>CONCATENATE("Total Effort ",TEXT((((D40/100*M40)+D41/100*3)/12),"0.0%"), " or ",TEXT((((D40/100*M40)+D41/100*3)),"0.0"), " Month(s)" )</f>
        <v>Total Effort 0.0% or 0.0 Month(s)</v>
      </c>
      <c r="E39" s="186"/>
      <c r="F39" s="186"/>
      <c r="G39" s="186"/>
      <c r="H39" s="186"/>
      <c r="I39" s="186"/>
      <c r="J39" s="187"/>
      <c r="O39" s="131"/>
      <c r="P39" s="75"/>
      <c r="Q39" s="87"/>
    </row>
    <row r="40" spans="1:53" s="21" customFormat="1" ht="15" customHeight="1">
      <c r="A40" s="10"/>
      <c r="B40" s="190" t="str">
        <f>IF(M40=9,CONCATENATE(TEXT(D40/100,"0.0%")," (Fall, Winter, Spring) or ", TEXT((D40/100)*M40,"0.0"), " Months"),CONCATENATE(TEXT(D40/100,"0.0%")," (Calendar) or ", TEXT(D40/100*M40,"0.0"), " Months"))</f>
        <v>0.0% (Fall, Winter, Spring) or 0.0 Months</v>
      </c>
      <c r="C40" s="191"/>
      <c r="D40" s="122"/>
      <c r="E40" s="126">
        <f>IF($I$3&lt;=1,"",(((D40/100)*L40)*(1+$E$7)))</f>
        <v>0</v>
      </c>
      <c r="F40" s="126" t="str">
        <f>IF($I$3&lt;=12,"",(E40*(1+$F$7)))</f>
        <v/>
      </c>
      <c r="G40" s="126" t="str">
        <f>IF($I$3&lt;=24,"",(F40*(1+$G$7)))</f>
        <v/>
      </c>
      <c r="H40" s="126" t="str">
        <f>IF($I$3&lt;=36,"",(G40*(1+$H$7)))</f>
        <v/>
      </c>
      <c r="I40" s="126" t="str">
        <f>IF($I$3&lt;=48,"",(H40*(1+$I$7)))</f>
        <v/>
      </c>
      <c r="J40" s="134">
        <f>SUM(E40:I40)</f>
        <v>0</v>
      </c>
      <c r="K40" s="46"/>
      <c r="L40" s="203">
        <v>0</v>
      </c>
      <c r="M40" s="207">
        <v>9</v>
      </c>
      <c r="N40" s="46"/>
      <c r="O40" s="252">
        <f>+L40/M40</f>
        <v>0</v>
      </c>
      <c r="P40" s="73">
        <f>IF(M40=12,0,IF(L40=0,0,+#REF!/O40))</f>
        <v>0</v>
      </c>
      <c r="Q40" s="83">
        <f>IF(M40=12,"",+P40/3)</f>
        <v>0</v>
      </c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  <c r="AX40" s="20"/>
      <c r="AY40" s="20"/>
      <c r="AZ40" s="20"/>
      <c r="BA40" s="20"/>
    </row>
    <row r="41" spans="1:53" s="21" customFormat="1" ht="15" customHeight="1">
      <c r="A41" s="10"/>
      <c r="B41" s="184" t="str">
        <f>IF(M40=9,CONCATENATE(TEXT(D41/100,"0.0%")," (Summer) or ", TEXT(((D41/100)*3),"0.0"), " Months"),"")</f>
        <v>0.0% (Summer) or 0.0 Months</v>
      </c>
      <c r="C41" s="185"/>
      <c r="D41" s="122"/>
      <c r="E41" s="126">
        <f>IF($I$3&lt;=1,"",(((D41/100)*(L40/M40*3)*(1+$E$7))))</f>
        <v>0</v>
      </c>
      <c r="F41" s="126" t="str">
        <f>IF(E41="","",IF($I$3&lt;=12,"",(E41*(1+$F$7))))</f>
        <v/>
      </c>
      <c r="G41" s="126" t="str">
        <f>IF(F41="","",IF($I$3&lt;=24,"",(F41*(1+$G$7))))</f>
        <v/>
      </c>
      <c r="H41" s="126" t="str">
        <f>IF(G41="","",IF($I$3&lt;=36,"",(G41*(1+$H$7))))</f>
        <v/>
      </c>
      <c r="I41" s="126" t="str">
        <f>IF(H41="","", IF($I$3&lt;=48,"",(H41*(1+$I$7))))</f>
        <v/>
      </c>
      <c r="J41" s="135">
        <f>SUM(E41:I41)</f>
        <v>0</v>
      </c>
      <c r="K41" s="58"/>
      <c r="L41" s="204"/>
      <c r="M41" s="208"/>
      <c r="N41" s="58"/>
      <c r="O41" s="253"/>
      <c r="P41" s="73">
        <f>IF(L40=0,0,+#REF!/O40)</f>
        <v>0</v>
      </c>
      <c r="Q41" s="83">
        <f>+P41/+M40</f>
        <v>0</v>
      </c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  <c r="AW41" s="20"/>
      <c r="AX41" s="20"/>
      <c r="AY41" s="20"/>
      <c r="AZ41" s="20"/>
      <c r="BA41" s="20"/>
    </row>
    <row r="42" spans="1:53" ht="15" customHeight="1">
      <c r="B42" s="157" t="s">
        <v>21</v>
      </c>
      <c r="C42" s="158"/>
      <c r="D42" s="186" t="str">
        <f>CONCATENATE("Total Effort ",TEXT((((D43/100*M43)+D44/100*3)/12),"0.0%"), " or ",TEXT((((D43/100*M43)+D44/100*3)),"0.0"), " Month(s)" )</f>
        <v>Total Effort 0.0% or 0.0 Month(s)</v>
      </c>
      <c r="E42" s="186"/>
      <c r="F42" s="186"/>
      <c r="G42" s="186"/>
      <c r="H42" s="186"/>
      <c r="I42" s="186"/>
      <c r="J42" s="187"/>
      <c r="O42" s="131"/>
      <c r="P42" s="75"/>
      <c r="Q42" s="87"/>
    </row>
    <row r="43" spans="1:53" s="21" customFormat="1" ht="15" customHeight="1">
      <c r="A43" s="10"/>
      <c r="B43" s="190" t="str">
        <f>IF(M43=9,CONCATENATE(TEXT(D43/100,"0.0%")," (Fall, Winter, Spring) or ", TEXT((D43/100)*M43,"0.0"), " Months"),CONCATENATE(TEXT(D43/100,"0.0%")," (Calendar) or ", TEXT(D43/100*M43,"0.0"), " Months"))</f>
        <v>0.0% (Fall, Winter, Spring) or 0.0 Months</v>
      </c>
      <c r="C43" s="191"/>
      <c r="D43" s="122"/>
      <c r="E43" s="126">
        <f>IF($I$3&lt;=1,"",(((D43/100)*L43)*(1+$E$7)))</f>
        <v>0</v>
      </c>
      <c r="F43" s="126" t="str">
        <f>IF($I$3&lt;=12,"",(E43*(1+$F$7)))</f>
        <v/>
      </c>
      <c r="G43" s="126" t="str">
        <f>IF($I$3&lt;=24,"",(F43*(1+$G$7)))</f>
        <v/>
      </c>
      <c r="H43" s="126" t="str">
        <f>IF($I$3&lt;=36,"",(G43*(1+$H$7)))</f>
        <v/>
      </c>
      <c r="I43" s="126" t="str">
        <f>IF($I$3&lt;=48,"",(H43*(1+$I$7)))</f>
        <v/>
      </c>
      <c r="J43" s="134">
        <f>SUM(E43:I43)</f>
        <v>0</v>
      </c>
      <c r="K43" s="46"/>
      <c r="L43" s="203">
        <v>0</v>
      </c>
      <c r="M43" s="207">
        <v>9</v>
      </c>
      <c r="N43" s="46"/>
      <c r="O43" s="252">
        <f>+L43/M43</f>
        <v>0</v>
      </c>
      <c r="P43" s="73">
        <f>IF(M43=12,0,IF(L43=0,0,+#REF!/O43))</f>
        <v>0</v>
      </c>
      <c r="Q43" s="83">
        <f>IF(M43=12,"",+P43/3)</f>
        <v>0</v>
      </c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  <c r="AW43" s="20"/>
      <c r="AX43" s="20"/>
      <c r="AY43" s="20"/>
      <c r="AZ43" s="20"/>
      <c r="BA43" s="20"/>
    </row>
    <row r="44" spans="1:53" s="21" customFormat="1" ht="15" customHeight="1">
      <c r="A44" s="10"/>
      <c r="B44" s="184" t="str">
        <f>IF(M43=9,CONCATENATE(TEXT(D44/100,"0.0%")," (Summer) or ", TEXT(((D44/100)*3),"0.0"), " Months"),"")</f>
        <v>0.0% (Summer) or 0.0 Months</v>
      </c>
      <c r="C44" s="185"/>
      <c r="D44" s="122"/>
      <c r="E44" s="126">
        <f>IF($I$3&lt;=1,"",(((D44/100)*(L43/M43*3)*(1+$E$7))))</f>
        <v>0</v>
      </c>
      <c r="F44" s="126" t="str">
        <f>IF(E44="","",IF($I$3&lt;=12,"",(E44*(1+$F$7))))</f>
        <v/>
      </c>
      <c r="G44" s="126" t="str">
        <f>IF(F44="","",IF($I$3&lt;=24,"",(F44*(1+$G$7))))</f>
        <v/>
      </c>
      <c r="H44" s="126" t="str">
        <f>IF(G44="","",IF($I$3&lt;=36,"",(G44*(1+$H$7))))</f>
        <v/>
      </c>
      <c r="I44" s="126" t="str">
        <f>IF(H44="","", IF($I$3&lt;=48,"",(H44*(1+$I$7))))</f>
        <v/>
      </c>
      <c r="J44" s="135">
        <f>SUM(E44:I44)</f>
        <v>0</v>
      </c>
      <c r="K44" s="58"/>
      <c r="L44" s="204"/>
      <c r="M44" s="208"/>
      <c r="N44" s="58"/>
      <c r="O44" s="253"/>
      <c r="P44" s="73">
        <f>IF(L43=0,0,+#REF!/O43)</f>
        <v>0</v>
      </c>
      <c r="Q44" s="83">
        <f>+P44/+M43</f>
        <v>0</v>
      </c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  <c r="AX44" s="20"/>
      <c r="AY44" s="20"/>
      <c r="AZ44" s="20"/>
      <c r="BA44" s="20"/>
    </row>
    <row r="45" spans="1:53" ht="12.75" customHeight="1">
      <c r="B45" s="157" t="s">
        <v>21</v>
      </c>
      <c r="C45" s="158"/>
      <c r="D45" s="186" t="str">
        <f>CONCATENATE("Total Effort ",TEXT((((D46/100*M46)+D47/100*3)/12),"0.0%"), " or ",TEXT((((D46/100*M46)+D47/100*3)),"0.0"), " Month(s)" )</f>
        <v>Total Effort 0.0% or 0.0 Month(s)</v>
      </c>
      <c r="E45" s="186"/>
      <c r="F45" s="186"/>
      <c r="G45" s="186"/>
      <c r="H45" s="186"/>
      <c r="I45" s="186"/>
      <c r="J45" s="187"/>
      <c r="O45" s="131"/>
      <c r="P45" s="75"/>
      <c r="Q45" s="87"/>
    </row>
    <row r="46" spans="1:53" s="21" customFormat="1" ht="15" customHeight="1">
      <c r="A46" s="10"/>
      <c r="B46" s="190" t="str">
        <f>IF(M46=9,CONCATENATE(TEXT(D46/100,"0.0%")," (Fall, Winter, Spring) or ", TEXT((D46/100)*M46,"0.0"), " Months"),CONCATENATE(TEXT(D46/100,"0.0%")," (Calendar) or ", TEXT(D46/100*M46,"0.0"), " Months"))</f>
        <v>0.0% (Fall, Winter, Spring) or 0.0 Months</v>
      </c>
      <c r="C46" s="191"/>
      <c r="D46" s="122"/>
      <c r="E46" s="126">
        <f>IF($I$3&lt;=1,"",(((D46/100)*L46)*(1+$E$7)))</f>
        <v>0</v>
      </c>
      <c r="F46" s="126" t="str">
        <f>IF($I$3&lt;=12,"",(E46*(1+$F$7)))</f>
        <v/>
      </c>
      <c r="G46" s="126" t="str">
        <f>IF($I$3&lt;=24,"",(F46*(1+$G$7)))</f>
        <v/>
      </c>
      <c r="H46" s="126" t="str">
        <f>IF($I$3&lt;=36,"",(G46*(1+$H$7)))</f>
        <v/>
      </c>
      <c r="I46" s="126" t="str">
        <f>IF($I$3&lt;=48,"",(H46*(1+$I$7)))</f>
        <v/>
      </c>
      <c r="J46" s="134">
        <f>SUM(E46:I46)</f>
        <v>0</v>
      </c>
      <c r="K46" s="46"/>
      <c r="L46" s="203">
        <v>0</v>
      </c>
      <c r="M46" s="207">
        <v>9</v>
      </c>
      <c r="N46" s="46"/>
      <c r="O46" s="252">
        <f>+L46/M46</f>
        <v>0</v>
      </c>
      <c r="P46" s="73">
        <f>IF(M46=12,0,IF(L46=0,0,+#REF!/O46))</f>
        <v>0</v>
      </c>
      <c r="Q46" s="83">
        <f>IF(M46=12,"",+P46/3)</f>
        <v>0</v>
      </c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0"/>
    </row>
    <row r="47" spans="1:53" s="21" customFormat="1" ht="15" customHeight="1">
      <c r="A47" s="10"/>
      <c r="B47" s="184" t="str">
        <f>IF(M46=9,CONCATENATE(TEXT(D47/100,"0.0%")," (Summer) or ", TEXT(((D47/100)*3),"0.0"), " Months"),"")</f>
        <v>0.0% (Summer) or 0.0 Months</v>
      </c>
      <c r="C47" s="185"/>
      <c r="D47" s="122"/>
      <c r="E47" s="126">
        <f>IF($I$3&lt;=1,"",(((D47/100)*(L46/M46*3)*(1+$E$7))))</f>
        <v>0</v>
      </c>
      <c r="F47" s="126" t="str">
        <f>IF(E47="","",IF($I$3&lt;=12,"",(E47*(1+$F$7))))</f>
        <v/>
      </c>
      <c r="G47" s="126" t="str">
        <f>IF(F47="","",IF($I$3&lt;=24,"",(F47*(1+$G$7))))</f>
        <v/>
      </c>
      <c r="H47" s="126" t="str">
        <f>IF(G47="","",IF($I$3&lt;=36,"",(G47*(1+$H$7))))</f>
        <v/>
      </c>
      <c r="I47" s="126" t="str">
        <f>IF(H47="","", IF($I$3&lt;=48,"",(H47*(1+$I$7))))</f>
        <v/>
      </c>
      <c r="J47" s="135">
        <f>SUM(E47:I47)</f>
        <v>0</v>
      </c>
      <c r="K47" s="58"/>
      <c r="L47" s="204"/>
      <c r="M47" s="208"/>
      <c r="N47" s="58"/>
      <c r="O47" s="253"/>
      <c r="P47" s="73">
        <f>IF(L46=0,0,+#REF!/O46)</f>
        <v>0</v>
      </c>
      <c r="Q47" s="83">
        <f>+P47/+M46</f>
        <v>0</v>
      </c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  <c r="AX47" s="20"/>
      <c r="AY47" s="20"/>
      <c r="AZ47" s="20"/>
      <c r="BA47" s="20"/>
    </row>
    <row r="48" spans="1:53" ht="15" customHeight="1">
      <c r="B48" s="157" t="s">
        <v>21</v>
      </c>
      <c r="C48" s="158"/>
      <c r="D48" s="186" t="str">
        <f>CONCATENATE("Total Effort ",TEXT((((D49/100*M49)+D50/100*3)/12),"0.0%"), " or ",TEXT((((D49/100*M49)+D50/100*3)),"0.0"), " Month(s)" )</f>
        <v>Total Effort 0.0% or 0.0 Month(s)</v>
      </c>
      <c r="E48" s="186"/>
      <c r="F48" s="186"/>
      <c r="G48" s="186"/>
      <c r="H48" s="186"/>
      <c r="I48" s="186"/>
      <c r="J48" s="187"/>
      <c r="O48" s="131"/>
      <c r="P48" s="75"/>
      <c r="Q48" s="87"/>
    </row>
    <row r="49" spans="1:53" s="21" customFormat="1" ht="15" customHeight="1">
      <c r="A49" s="10"/>
      <c r="B49" s="190" t="str">
        <f>IF(M49=9,CONCATENATE(TEXT(D49/100,"0.0%")," (Fall, Winter, Spring) or ", TEXT((D49/100)*M49,"0.0"), " Months"),CONCATENATE(TEXT(D49/100,"0.0%")," (Calendar) or ", TEXT(D49/100*M49,"0.0"), " Months"))</f>
        <v>0.0% (Fall, Winter, Spring) or 0.0 Months</v>
      </c>
      <c r="C49" s="191"/>
      <c r="D49" s="122"/>
      <c r="E49" s="126">
        <f>IF($I$3&lt;=1,"",(((D49/100)*L49)*(1+$E$7)))</f>
        <v>0</v>
      </c>
      <c r="F49" s="126" t="str">
        <f>IF($I$3&lt;=12,"",(E49*(1+$F$7)))</f>
        <v/>
      </c>
      <c r="G49" s="126" t="str">
        <f>IF($I$3&lt;=24,"",(F49*(1+$G$7)))</f>
        <v/>
      </c>
      <c r="H49" s="126" t="str">
        <f>IF($I$3&lt;=36,"",(G49*(1+$H$7)))</f>
        <v/>
      </c>
      <c r="I49" s="126" t="str">
        <f>IF($I$3&lt;=48,"",(H49*(1+$I$7)))</f>
        <v/>
      </c>
      <c r="J49" s="134">
        <f>SUM(E49:I49)</f>
        <v>0</v>
      </c>
      <c r="K49" s="46"/>
      <c r="L49" s="203">
        <v>0</v>
      </c>
      <c r="M49" s="207">
        <v>9</v>
      </c>
      <c r="N49" s="46"/>
      <c r="O49" s="252">
        <f>+L49/M49</f>
        <v>0</v>
      </c>
      <c r="P49" s="73">
        <f>IF(M49=12,0,IF(L49=0,0,+#REF!/O49))</f>
        <v>0</v>
      </c>
      <c r="Q49" s="83">
        <f>IF(M49=12,"",+P49/3)</f>
        <v>0</v>
      </c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  <c r="AX49" s="20"/>
      <c r="AY49" s="20"/>
      <c r="AZ49" s="20"/>
      <c r="BA49" s="20"/>
    </row>
    <row r="50" spans="1:53" s="21" customFormat="1" ht="15" customHeight="1">
      <c r="A50" s="10"/>
      <c r="B50" s="184" t="str">
        <f>IF(M49=9,CONCATENATE(TEXT(D50/100,"0.0%")," (Summer) or ", TEXT(((D50/100)*3),"0.0"), " Months"),"")</f>
        <v>0.0% (Summer) or 0.0 Months</v>
      </c>
      <c r="C50" s="185"/>
      <c r="D50" s="122"/>
      <c r="E50" s="126">
        <f>IF($I$3&lt;=1,"",(((D50/100)*(L49/M49*3)*(1+$E$7))))</f>
        <v>0</v>
      </c>
      <c r="F50" s="126" t="str">
        <f>IF(E50="","",IF($I$3&lt;=12,"",(E50*(1+$F$7))))</f>
        <v/>
      </c>
      <c r="G50" s="126" t="str">
        <f>IF(F50="","",IF($I$3&lt;=24,"",(F50*(1+$G$7))))</f>
        <v/>
      </c>
      <c r="H50" s="126" t="str">
        <f>IF(G50="","",IF($I$3&lt;=36,"",(G50*(1+$H$7))))</f>
        <v/>
      </c>
      <c r="I50" s="126" t="str">
        <f>IF(H50="","", IF($I$3&lt;=48,"",(H50*(1+$I$7))))</f>
        <v/>
      </c>
      <c r="J50" s="135">
        <f>SUM(E50:I50)</f>
        <v>0</v>
      </c>
      <c r="K50" s="58"/>
      <c r="L50" s="204"/>
      <c r="M50" s="208"/>
      <c r="N50" s="58"/>
      <c r="O50" s="253"/>
      <c r="P50" s="73">
        <f>IF(L49=0,0,+#REF!/O49)</f>
        <v>0</v>
      </c>
      <c r="Q50" s="83">
        <f>+P50/+M49</f>
        <v>0</v>
      </c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  <c r="AX50" s="20"/>
      <c r="AY50" s="20"/>
      <c r="AZ50" s="20"/>
      <c r="BA50" s="20"/>
    </row>
    <row r="51" spans="1:53" s="16" customFormat="1" ht="15" customHeight="1">
      <c r="A51" s="10"/>
      <c r="B51" s="157" t="s">
        <v>26</v>
      </c>
      <c r="C51" s="158"/>
      <c r="D51" s="186" t="str">
        <f>CONCATENATE("Total Effort ",TEXT(((D52/100*M52)/12),"0.0%"), " or ",TEXT(((D52/100*M52)),"0.0"), " Month(s)" )</f>
        <v>Total Effort 0.0% or 0.0 Month(s)</v>
      </c>
      <c r="E51" s="186"/>
      <c r="F51" s="186"/>
      <c r="G51" s="186"/>
      <c r="H51" s="186"/>
      <c r="I51" s="186"/>
      <c r="J51" s="187"/>
      <c r="K51" s="10"/>
      <c r="L51" s="52"/>
      <c r="M51" s="62"/>
      <c r="N51" s="10"/>
      <c r="O51" s="131"/>
      <c r="P51" s="75"/>
      <c r="Q51" s="86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</row>
    <row r="52" spans="1:53" ht="15" customHeight="1">
      <c r="B52" s="240" t="str">
        <f>CONCATENATE(TEXT(12*(D52/100),"0.0"), " Month(s) Appointment")</f>
        <v>0.0 Month(s) Appointment</v>
      </c>
      <c r="C52" s="241"/>
      <c r="D52" s="122"/>
      <c r="E52" s="126">
        <f>IF($I$3&lt;=11,"",(((D52/100)*L52)*(1+$E$7)))</f>
        <v>0</v>
      </c>
      <c r="F52" s="126" t="str">
        <f>IF($I$3&lt;=12,"",(E52*(1+$F$7)))</f>
        <v/>
      </c>
      <c r="G52" s="126" t="str">
        <f>IF($I$3&lt;=24,"",(F52*(1+$G$7)))</f>
        <v/>
      </c>
      <c r="H52" s="126" t="str">
        <f>IF(G52="","",IF($I$3&lt;=36,"",(G52*(1+$H$7))))</f>
        <v/>
      </c>
      <c r="I52" s="126" t="str">
        <f>IF($I$3&lt;=48,"",(H52*(1+$I$7)))</f>
        <v/>
      </c>
      <c r="J52" s="134">
        <f>SUM(E52:I52)</f>
        <v>0</v>
      </c>
      <c r="K52" s="46"/>
      <c r="L52" s="96">
        <v>0</v>
      </c>
      <c r="M52" s="82">
        <v>12</v>
      </c>
      <c r="N52" s="66"/>
      <c r="O52" s="129">
        <f>L52/M52</f>
        <v>0</v>
      </c>
      <c r="P52" s="73">
        <f>IF(L52=0,0,+#REF!/O52)</f>
        <v>0</v>
      </c>
      <c r="Q52" s="83">
        <f>+P52/M52</f>
        <v>0</v>
      </c>
    </row>
    <row r="53" spans="1:53" s="16" customFormat="1" ht="15" customHeight="1">
      <c r="A53" s="10"/>
      <c r="B53" s="157" t="s">
        <v>26</v>
      </c>
      <c r="C53" s="158"/>
      <c r="D53" s="186" t="str">
        <f>CONCATENATE("Total Effort ",TEXT(((D54/100*M54)/12),"0.0%"), " or ",TEXT(((D54/100*M54)),"0.0"), " Month(s)" )</f>
        <v>Total Effort 0.0% or 0.0 Month(s)</v>
      </c>
      <c r="E53" s="186"/>
      <c r="F53" s="186"/>
      <c r="G53" s="186"/>
      <c r="H53" s="186"/>
      <c r="I53" s="186"/>
      <c r="J53" s="187"/>
      <c r="K53" s="10"/>
      <c r="L53" s="52"/>
      <c r="M53" s="62"/>
      <c r="N53" s="10"/>
      <c r="O53" s="131"/>
      <c r="P53" s="75"/>
      <c r="Q53" s="86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</row>
    <row r="54" spans="1:53" ht="15" customHeight="1">
      <c r="B54" s="240" t="str">
        <f>CONCATENATE(TEXT(12*(D54/100),"0.0"), " Month(s) Appointment")</f>
        <v>0.0 Month(s) Appointment</v>
      </c>
      <c r="C54" s="241"/>
      <c r="D54" s="122"/>
      <c r="E54" s="126">
        <f>IF($I$3&lt;=11,"",(((D54/100)*L54)*(1+$E$7)))</f>
        <v>0</v>
      </c>
      <c r="F54" s="126" t="str">
        <f>IF($I$3&lt;=12,"",(E54*(1+$F$7)))</f>
        <v/>
      </c>
      <c r="G54" s="126" t="str">
        <f>IF($I$3&lt;=24,"",(F54*(1+$G$7)))</f>
        <v/>
      </c>
      <c r="H54" s="126" t="str">
        <f>IF(G54="","",IF($I$3&lt;=36,"",(G54*(1+$H$7))))</f>
        <v/>
      </c>
      <c r="I54" s="126" t="str">
        <f>IF($I$3&lt;=48,"",(H54*(1+$I$7)))</f>
        <v/>
      </c>
      <c r="J54" s="134">
        <f>SUM(E54:I54)</f>
        <v>0</v>
      </c>
      <c r="K54" s="46"/>
      <c r="L54" s="96">
        <v>0</v>
      </c>
      <c r="M54" s="82">
        <v>12</v>
      </c>
      <c r="N54" s="66"/>
      <c r="O54" s="129">
        <f>L54/M54</f>
        <v>0</v>
      </c>
      <c r="P54" s="73">
        <f>IF(L54=0,0,+#REF!/O54)</f>
        <v>0</v>
      </c>
      <c r="Q54" s="83">
        <f>+P54/M54</f>
        <v>0</v>
      </c>
    </row>
    <row r="55" spans="1:53" s="16" customFormat="1" ht="15" customHeight="1">
      <c r="A55" s="10"/>
      <c r="B55" s="157" t="s">
        <v>26</v>
      </c>
      <c r="C55" s="158"/>
      <c r="D55" s="186" t="str">
        <f>CONCATENATE("Total Effort ",TEXT(((D56/100*M56)/12),"0.0%"), " or ",TEXT(((D56/100*M56)),"0.0"), " Month(s)" )</f>
        <v>Total Effort 0.0% or 0.0 Month(s)</v>
      </c>
      <c r="E55" s="186"/>
      <c r="F55" s="186"/>
      <c r="G55" s="186"/>
      <c r="H55" s="186"/>
      <c r="I55" s="186"/>
      <c r="J55" s="187"/>
      <c r="K55" s="10"/>
      <c r="L55" s="52"/>
      <c r="M55" s="62"/>
      <c r="N55" s="10"/>
      <c r="O55" s="131"/>
      <c r="P55" s="75"/>
      <c r="Q55" s="86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</row>
    <row r="56" spans="1:53" ht="15" customHeight="1">
      <c r="B56" s="240" t="str">
        <f>CONCATENATE(TEXT(12*(D56/100),"0.0"), " Month(s) Appointment")</f>
        <v>0.0 Month(s) Appointment</v>
      </c>
      <c r="C56" s="241"/>
      <c r="D56" s="122"/>
      <c r="E56" s="126">
        <f>IF($I$3&lt;=11,"",(((D56/100)*L56)*(1+$E$7)))</f>
        <v>0</v>
      </c>
      <c r="F56" s="126" t="str">
        <f>IF($I$3&lt;=12,"",(E56*(1+$F$7)))</f>
        <v/>
      </c>
      <c r="G56" s="126" t="str">
        <f>IF($I$3&lt;=24,"",(F56*(1+$G$7)))</f>
        <v/>
      </c>
      <c r="H56" s="126" t="str">
        <f>IF(G56="","",IF($I$3&lt;=36,"",(G56*(1+$H$7))))</f>
        <v/>
      </c>
      <c r="I56" s="126" t="str">
        <f>IF($I$3&lt;=48,"",(H56*(1+$I$7)))</f>
        <v/>
      </c>
      <c r="J56" s="134">
        <f>SUM(E56:I56)</f>
        <v>0</v>
      </c>
      <c r="K56" s="46"/>
      <c r="L56" s="96">
        <v>0</v>
      </c>
      <c r="M56" s="82">
        <v>12</v>
      </c>
      <c r="N56" s="66"/>
      <c r="O56" s="129">
        <f>L56/M56</f>
        <v>0</v>
      </c>
      <c r="P56" s="73">
        <f>IF(L56=0,0,+#REF!/O56)</f>
        <v>0</v>
      </c>
      <c r="Q56" s="83">
        <f>+P56/M56</f>
        <v>0</v>
      </c>
    </row>
    <row r="57" spans="1:53" ht="15" customHeight="1">
      <c r="B57" s="254" t="s">
        <v>27</v>
      </c>
      <c r="C57" s="255"/>
      <c r="D57" s="255"/>
      <c r="E57" s="255"/>
      <c r="F57" s="255"/>
      <c r="G57" s="255"/>
      <c r="H57" s="255"/>
      <c r="I57" s="255"/>
      <c r="J57" s="256"/>
      <c r="O57" s="131"/>
      <c r="P57" s="75"/>
      <c r="Q57" s="87"/>
    </row>
    <row r="58" spans="1:53" ht="15" customHeight="1">
      <c r="B58" s="157" t="s">
        <v>28</v>
      </c>
      <c r="C58" s="158"/>
      <c r="D58" s="238"/>
      <c r="E58" s="238"/>
      <c r="F58" s="238"/>
      <c r="G58" s="238"/>
      <c r="H58" s="238"/>
      <c r="I58" s="238"/>
      <c r="J58" s="239"/>
      <c r="O58" s="131"/>
      <c r="P58" s="75"/>
      <c r="Q58" s="87"/>
    </row>
    <row r="59" spans="1:53" ht="15" customHeight="1">
      <c r="B59" s="240" t="str">
        <f>CONCATENATE(TEXT(+D59/100,"0.0%")," (Calendar) or ", TEXT(D59/100*M59,"0.0"), " Months")</f>
        <v>0.0% (Calendar) or 0.0 Months</v>
      </c>
      <c r="C59" s="241"/>
      <c r="D59" s="122"/>
      <c r="E59" s="126">
        <f>IF($I$3&lt;=11,"",((((D59/100)*L59)*(1+$E$7))))</f>
        <v>0</v>
      </c>
      <c r="F59" s="126" t="str">
        <f>IF($I$3&lt;=12,"",(E59*(1+$F$7)))</f>
        <v/>
      </c>
      <c r="G59" s="126" t="str">
        <f>IF($I$3&lt;=24,"",(F59*(1+$G$7)))</f>
        <v/>
      </c>
      <c r="H59" s="126" t="str">
        <f>IF(G59="","",IF($I$3&lt;=36,"",(G59*(1+$H$7))))</f>
        <v/>
      </c>
      <c r="I59" s="126" t="str">
        <f>IF($I$3&lt;=48,"",(H59*(1+$I$7)))</f>
        <v/>
      </c>
      <c r="J59" s="134">
        <f>SUM(E59:I59)</f>
        <v>0</v>
      </c>
      <c r="K59" s="46"/>
      <c r="L59" s="96">
        <v>0</v>
      </c>
      <c r="M59" s="136">
        <v>12</v>
      </c>
      <c r="N59" s="66"/>
      <c r="O59" s="129">
        <f>L59/M59</f>
        <v>0</v>
      </c>
      <c r="P59" s="73">
        <f>IF(L59=0,0,+#REF!/O59)</f>
        <v>0</v>
      </c>
      <c r="Q59" s="83">
        <f>+P59/M59</f>
        <v>0</v>
      </c>
    </row>
    <row r="60" spans="1:53" ht="15" customHeight="1">
      <c r="B60" s="157" t="s">
        <v>28</v>
      </c>
      <c r="C60" s="158"/>
      <c r="D60" s="238"/>
      <c r="E60" s="238"/>
      <c r="F60" s="238"/>
      <c r="G60" s="238"/>
      <c r="H60" s="238"/>
      <c r="I60" s="238"/>
      <c r="J60" s="239"/>
      <c r="M60" s="137"/>
      <c r="O60" s="131"/>
      <c r="P60" s="75"/>
      <c r="Q60" s="87"/>
    </row>
    <row r="61" spans="1:53" ht="15" customHeight="1">
      <c r="B61" s="240" t="str">
        <f>CONCATENATE(TEXT(+D61/100,"0.0%")," (Calendar) or ", TEXT(D61/100*M61,"0.0"), " Months")</f>
        <v>0.0% (Calendar) or 0.0 Months</v>
      </c>
      <c r="C61" s="241"/>
      <c r="D61" s="122"/>
      <c r="E61" s="126">
        <f>IF($I$3&lt;=11,"",((((D61/100)*L61)*(1+$E$7))))</f>
        <v>0</v>
      </c>
      <c r="F61" s="126" t="str">
        <f>IF($I$3&lt;=12,"",(E61*(1+$F$7)))</f>
        <v/>
      </c>
      <c r="G61" s="126" t="str">
        <f>IF($I$3&lt;=24,"",(F61*(1+$G$7)))</f>
        <v/>
      </c>
      <c r="H61" s="126" t="str">
        <f>IF(G61="","",IF($I$3&lt;=36,"",(G61*(1+$H$7))))</f>
        <v/>
      </c>
      <c r="I61" s="126" t="str">
        <f>IF($I$3&lt;=48,"",(H61*(1+$I$7)))</f>
        <v/>
      </c>
      <c r="J61" s="134">
        <f>SUM(E61:I61)</f>
        <v>0</v>
      </c>
      <c r="K61" s="46"/>
      <c r="L61" s="96">
        <v>0</v>
      </c>
      <c r="M61" s="136">
        <v>12</v>
      </c>
      <c r="N61" s="66"/>
      <c r="O61" s="129">
        <f>L61/M61</f>
        <v>0</v>
      </c>
      <c r="P61" s="73">
        <f>IF(L61=0,0,+#REF!/O61)</f>
        <v>0</v>
      </c>
      <c r="Q61" s="83">
        <f>+P61/M61</f>
        <v>0</v>
      </c>
    </row>
    <row r="62" spans="1:53" ht="15" customHeight="1">
      <c r="B62" s="232" t="s">
        <v>29</v>
      </c>
      <c r="C62" s="233"/>
      <c r="D62" s="233"/>
      <c r="E62" s="233"/>
      <c r="F62" s="233"/>
      <c r="G62" s="233"/>
      <c r="H62" s="233"/>
      <c r="I62" s="233"/>
      <c r="J62" s="234"/>
      <c r="M62" s="137"/>
      <c r="O62" s="131"/>
      <c r="P62" s="75"/>
      <c r="Q62" s="87"/>
    </row>
    <row r="63" spans="1:53" ht="15" customHeight="1">
      <c r="B63" s="157" t="s">
        <v>28</v>
      </c>
      <c r="C63" s="158"/>
      <c r="D63" s="238"/>
      <c r="E63" s="238"/>
      <c r="F63" s="238"/>
      <c r="G63" s="238"/>
      <c r="H63" s="238"/>
      <c r="I63" s="238"/>
      <c r="J63" s="239"/>
      <c r="M63" s="137"/>
      <c r="O63" s="131"/>
      <c r="P63" s="75"/>
      <c r="Q63" s="87"/>
    </row>
    <row r="64" spans="1:53" ht="15" customHeight="1">
      <c r="B64" s="240" t="str">
        <f>CONCATENATE(TEXT(+D64/100,"0.0%")," (Calendar) or ", TEXT(D64/100*M64,"0.0"), " Months")</f>
        <v>0.0% (Calendar) or 0.0 Months</v>
      </c>
      <c r="C64" s="241"/>
      <c r="D64" s="122"/>
      <c r="E64" s="126">
        <f>IF($I$3&lt;=11,"",((((D64/100)*L64)*(1+$E$7))))</f>
        <v>0</v>
      </c>
      <c r="F64" s="126" t="str">
        <f>IF($I$3&lt;=12,"",(E64*(1+$F$7)))</f>
        <v/>
      </c>
      <c r="G64" s="126" t="str">
        <f>IF($I$3&lt;=24,"",(F64*(1+$G$7)))</f>
        <v/>
      </c>
      <c r="H64" s="126" t="str">
        <f>IF(G64="","",IF($I$3&lt;=36,"",(G64*(1+$H$7))))</f>
        <v/>
      </c>
      <c r="I64" s="126" t="str">
        <f>IF($I$3&lt;=48,"",(H64*(1+$I$7)))</f>
        <v/>
      </c>
      <c r="J64" s="134">
        <f>SUM(E64:I64)</f>
        <v>0</v>
      </c>
      <c r="K64" s="46"/>
      <c r="L64" s="96">
        <v>0</v>
      </c>
      <c r="M64" s="136">
        <v>12</v>
      </c>
      <c r="N64" s="66"/>
      <c r="O64" s="129">
        <f>L64/M64</f>
        <v>0</v>
      </c>
      <c r="P64" s="73">
        <f>IF(L64=0,0,+#REF!/O64)</f>
        <v>0</v>
      </c>
      <c r="Q64" s="83">
        <f>+P64/M64</f>
        <v>0</v>
      </c>
    </row>
    <row r="65" spans="1:53" ht="15" customHeight="1">
      <c r="B65" s="157" t="s">
        <v>28</v>
      </c>
      <c r="C65" s="158"/>
      <c r="D65" s="238"/>
      <c r="E65" s="238"/>
      <c r="F65" s="238"/>
      <c r="G65" s="238"/>
      <c r="H65" s="238"/>
      <c r="I65" s="238"/>
      <c r="J65" s="239"/>
      <c r="M65" s="137"/>
      <c r="O65" s="131"/>
      <c r="P65" s="75"/>
      <c r="Q65" s="87"/>
    </row>
    <row r="66" spans="1:53" ht="15" customHeight="1">
      <c r="B66" s="240" t="str">
        <f>CONCATENATE(TEXT(+D66/100,"0.0%")," (Calendar) or ", TEXT(D66/100*M66,"0.0"), " Months")</f>
        <v>0.0% (Calendar) or 0.0 Months</v>
      </c>
      <c r="C66" s="241"/>
      <c r="D66" s="122"/>
      <c r="E66" s="126">
        <f>IF($I$3&lt;=11,"",((((D66/100)*L66)*(1+$E$7))))</f>
        <v>0</v>
      </c>
      <c r="F66" s="126" t="str">
        <f>IF($I$3&lt;=12,"",(E66*(1+$F$7)))</f>
        <v/>
      </c>
      <c r="G66" s="126" t="str">
        <f>IF($I$3&lt;=24,"",(F66*(1+$G$7)))</f>
        <v/>
      </c>
      <c r="H66" s="126" t="str">
        <f>IF(G66="","",IF($I$3&lt;=36,"",(G66*(1+$H$7))))</f>
        <v/>
      </c>
      <c r="I66" s="126" t="str">
        <f>IF($I$3&lt;=48,"",(H66*(1+$I$7)))</f>
        <v/>
      </c>
      <c r="J66" s="134">
        <f>SUM(E66:I66)</f>
        <v>0</v>
      </c>
      <c r="K66" s="46"/>
      <c r="L66" s="96">
        <v>0</v>
      </c>
      <c r="M66" s="136">
        <v>12</v>
      </c>
      <c r="N66" s="66"/>
      <c r="O66" s="132">
        <f>L66/M66</f>
        <v>0</v>
      </c>
      <c r="P66" s="76">
        <f>IF(L66=0,0,+#REF!/O66)</f>
        <v>0</v>
      </c>
      <c r="Q66" s="88">
        <f>+P66/M66</f>
        <v>0</v>
      </c>
    </row>
    <row r="67" spans="1:53" s="21" customFormat="1" ht="15" customHeight="1">
      <c r="A67" s="10"/>
      <c r="B67" s="235" t="s">
        <v>30</v>
      </c>
      <c r="C67" s="236"/>
      <c r="D67" s="236"/>
      <c r="E67" s="236"/>
      <c r="F67" s="236"/>
      <c r="G67" s="236"/>
      <c r="H67" s="236"/>
      <c r="I67" s="236"/>
      <c r="J67" s="237"/>
      <c r="K67" s="89"/>
      <c r="L67" s="259"/>
      <c r="M67" s="257"/>
      <c r="N67" s="20"/>
      <c r="O67" s="261"/>
      <c r="P67" s="78"/>
      <c r="Q67" s="78"/>
      <c r="R67" s="20"/>
      <c r="S67" s="20" t="b">
        <v>1</v>
      </c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  <c r="AX67" s="20"/>
      <c r="AY67" s="20"/>
      <c r="AZ67" s="20"/>
      <c r="BA67" s="20"/>
    </row>
    <row r="68" spans="1:53" s="21" customFormat="1" ht="15" customHeight="1">
      <c r="A68" s="10"/>
      <c r="B68" s="157" t="s">
        <v>31</v>
      </c>
      <c r="C68" s="158"/>
      <c r="D68" s="179"/>
      <c r="E68" s="179"/>
      <c r="F68" s="179"/>
      <c r="G68" s="179"/>
      <c r="H68" s="179"/>
      <c r="I68" s="179"/>
      <c r="J68" s="180"/>
      <c r="K68" s="90"/>
      <c r="L68" s="260"/>
      <c r="M68" s="258"/>
      <c r="N68" s="20"/>
      <c r="O68" s="262"/>
      <c r="P68" s="78"/>
      <c r="Q68" s="78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  <c r="AX68" s="20"/>
      <c r="AY68" s="20"/>
      <c r="AZ68" s="20"/>
      <c r="BA68" s="20"/>
    </row>
    <row r="69" spans="1:53" s="21" customFormat="1" ht="15" customHeight="1">
      <c r="A69" s="10"/>
      <c r="B69" s="240" t="str">
        <f>CONCATENATE(TEXT(12*(D69/100),"0.0"), " Month(s) Appointment")</f>
        <v>0.0 Month(s) Appointment</v>
      </c>
      <c r="C69" s="241"/>
      <c r="D69" s="122"/>
      <c r="E69" s="126">
        <f>IF($I$3&lt;=11,"",(((D69/100)*L69)*(1+$E$7)))</f>
        <v>0</v>
      </c>
      <c r="F69" s="126" t="str">
        <f>IF($I$3&lt;=12,"",(E69*(1+$F$7)))</f>
        <v/>
      </c>
      <c r="G69" s="126" t="str">
        <f>IF($I$3&lt;=24,"",(F69*(1+$G$7)))</f>
        <v/>
      </c>
      <c r="H69" s="126" t="str">
        <f>IF(G69="","",IF($I$3&lt;=36,"",(G69*(1+$H$7))))</f>
        <v/>
      </c>
      <c r="I69" s="126" t="str">
        <f>IF($I$3&lt;=48,"",(H69*(1+$I$7)))</f>
        <v/>
      </c>
      <c r="J69" s="134">
        <f>SUM(E69:I69)</f>
        <v>0</v>
      </c>
      <c r="K69" s="51"/>
      <c r="L69" s="96">
        <v>0</v>
      </c>
      <c r="M69" s="136">
        <v>12</v>
      </c>
      <c r="N69" s="46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  <c r="AX69" s="20"/>
    </row>
    <row r="70" spans="1:53" s="21" customFormat="1" ht="15" customHeight="1">
      <c r="A70" s="10"/>
      <c r="B70" s="157" t="s">
        <v>31</v>
      </c>
      <c r="C70" s="158"/>
      <c r="D70" s="179"/>
      <c r="E70" s="179"/>
      <c r="F70" s="179"/>
      <c r="G70" s="179"/>
      <c r="H70" s="179"/>
      <c r="I70" s="179"/>
      <c r="J70" s="180"/>
      <c r="K70" s="90"/>
      <c r="L70" s="124"/>
      <c r="M70" s="138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  <c r="AX70" s="20"/>
    </row>
    <row r="71" spans="1:53" s="21" customFormat="1" ht="15" customHeight="1">
      <c r="A71" s="10"/>
      <c r="B71" s="240" t="str">
        <f>CONCATENATE(TEXT(12*(D71/100),"0.0"), " Month(s) Appointment")</f>
        <v>0.0 Month(s) Appointment</v>
      </c>
      <c r="C71" s="241"/>
      <c r="D71" s="122"/>
      <c r="E71" s="126">
        <f>IF($I$3&lt;=11,"",(((D71/100)*L71)*(1+$E$7)))</f>
        <v>0</v>
      </c>
      <c r="F71" s="126" t="str">
        <f>IF($I$3&lt;=12,"",(E71*(1+$F$7)))</f>
        <v/>
      </c>
      <c r="G71" s="126" t="str">
        <f>IF($I$3&lt;=24,"",(F71*(1+$G$7)))</f>
        <v/>
      </c>
      <c r="H71" s="126" t="str">
        <f>IF(G71="","",IF($I$3&lt;=36,"",(G71*(1+$H$7))))</f>
        <v/>
      </c>
      <c r="I71" s="126" t="str">
        <f>IF($I$3&lt;=48,"",(H71*(1+$I$7)))</f>
        <v/>
      </c>
      <c r="J71" s="134">
        <f>SUM(E71:I71)</f>
        <v>0</v>
      </c>
      <c r="K71" s="51"/>
      <c r="L71" s="96">
        <v>0</v>
      </c>
      <c r="M71" s="136">
        <v>12</v>
      </c>
      <c r="N71" s="46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  <c r="AX71" s="20"/>
    </row>
    <row r="72" spans="1:53" s="21" customFormat="1" ht="15" customHeight="1">
      <c r="A72" s="10"/>
      <c r="B72" s="157" t="s">
        <v>31</v>
      </c>
      <c r="C72" s="158"/>
      <c r="D72" s="179"/>
      <c r="E72" s="179"/>
      <c r="F72" s="179"/>
      <c r="G72" s="179"/>
      <c r="H72" s="179"/>
      <c r="I72" s="179"/>
      <c r="J72" s="180"/>
      <c r="K72" s="90"/>
      <c r="L72" s="124"/>
      <c r="M72" s="138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  <c r="AU72" s="20"/>
      <c r="AV72" s="20"/>
      <c r="AW72" s="20"/>
      <c r="AX72" s="20"/>
    </row>
    <row r="73" spans="1:53" s="21" customFormat="1" ht="15" customHeight="1">
      <c r="A73" s="10"/>
      <c r="B73" s="240" t="str">
        <f>CONCATENATE(TEXT(12*(D73/100),"0.0"), " Month(s) Appointment")</f>
        <v>0.0 Month(s) Appointment</v>
      </c>
      <c r="C73" s="241"/>
      <c r="D73" s="122"/>
      <c r="E73" s="126">
        <f>IF($I$3&lt;=11,"",(((D73/100)*L73)*(1+$E$7)))</f>
        <v>0</v>
      </c>
      <c r="F73" s="126" t="str">
        <f>IF($I$3&lt;=12,"",(E73*(1+$F$7)))</f>
        <v/>
      </c>
      <c r="G73" s="126" t="str">
        <f>IF($I$3&lt;=24,"",(F73*(1+$G$7)))</f>
        <v/>
      </c>
      <c r="H73" s="126" t="str">
        <f>IF(G73="","",IF($I$3&lt;=36,"",(G73*(1+$H$7))))</f>
        <v/>
      </c>
      <c r="I73" s="126" t="str">
        <f>IF($I$3&lt;=48,"",(H73*(1+$I$7)))</f>
        <v/>
      </c>
      <c r="J73" s="134">
        <f>SUM(E73:I73)</f>
        <v>0</v>
      </c>
      <c r="K73" s="51"/>
      <c r="L73" s="96">
        <v>0</v>
      </c>
      <c r="M73" s="136">
        <v>12</v>
      </c>
      <c r="N73" s="46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  <c r="AX73" s="20"/>
    </row>
    <row r="74" spans="1:53" s="21" customFormat="1" ht="15" customHeight="1">
      <c r="A74" s="10"/>
      <c r="B74" s="157" t="s">
        <v>31</v>
      </c>
      <c r="C74" s="158"/>
      <c r="D74" s="179"/>
      <c r="E74" s="179"/>
      <c r="F74" s="179"/>
      <c r="G74" s="179"/>
      <c r="H74" s="179"/>
      <c r="I74" s="179"/>
      <c r="J74" s="180"/>
      <c r="K74" s="90"/>
      <c r="L74" s="124"/>
      <c r="M74" s="138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  <c r="AX74" s="20"/>
    </row>
    <row r="75" spans="1:53" s="21" customFormat="1" ht="15" customHeight="1">
      <c r="A75" s="10"/>
      <c r="B75" s="240" t="str">
        <f>CONCATENATE(TEXT(12*(D75/100),"0.0"), " Month(s) Appointment")</f>
        <v>0.0 Month(s) Appointment</v>
      </c>
      <c r="C75" s="241"/>
      <c r="D75" s="122"/>
      <c r="E75" s="126">
        <f>IF($I$3&lt;=11,"",(((D75/100)*L75)*(1+$E$7)))</f>
        <v>0</v>
      </c>
      <c r="F75" s="126" t="str">
        <f>IF($I$3&lt;=12,"",(E75*(1+$F$7)))</f>
        <v/>
      </c>
      <c r="G75" s="126" t="str">
        <f>IF($I$3&lt;=24,"",(F75*(1+$G$7)))</f>
        <v/>
      </c>
      <c r="H75" s="126" t="str">
        <f>IF(G75="","",IF($I$3&lt;=36,"",(G75*(1+$H$7))))</f>
        <v/>
      </c>
      <c r="I75" s="126" t="str">
        <f>IF($I$3&lt;=48,"",(H75*(1+$I$7)))</f>
        <v/>
      </c>
      <c r="J75" s="134">
        <f>SUM(E75:I75)</f>
        <v>0</v>
      </c>
      <c r="K75" s="51"/>
      <c r="L75" s="96">
        <v>0</v>
      </c>
      <c r="M75" s="136">
        <v>12</v>
      </c>
      <c r="N75" s="46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  <c r="AX75" s="20"/>
    </row>
    <row r="76" spans="1:53" s="21" customFormat="1" ht="15" customHeight="1">
      <c r="A76" s="10"/>
      <c r="B76" s="157" t="s">
        <v>32</v>
      </c>
      <c r="C76" s="158"/>
      <c r="D76" s="179"/>
      <c r="E76" s="179"/>
      <c r="F76" s="179"/>
      <c r="G76" s="179"/>
      <c r="H76" s="179"/>
      <c r="I76" s="179"/>
      <c r="J76" s="180"/>
      <c r="K76" s="10"/>
      <c r="L76" s="52"/>
      <c r="M76" s="137"/>
      <c r="N76" s="1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  <c r="AX76" s="20"/>
    </row>
    <row r="77" spans="1:53" s="21" customFormat="1" ht="14.25" customHeight="1">
      <c r="A77" s="10"/>
      <c r="B77" s="240" t="str">
        <f>CONCATENATE(TEXT(12*(D77/100),"0.0"), " Month(s) Appointment")</f>
        <v>0.0 Month(s) Appointment</v>
      </c>
      <c r="C77" s="241"/>
      <c r="D77" s="122"/>
      <c r="E77" s="126">
        <f>IF($I$3&lt;=11,"",(((D77/100)*(L77*12)*(1+$E$7))))</f>
        <v>0</v>
      </c>
      <c r="F77" s="126" t="str">
        <f>IF($I$3&lt;=12,"",(E77*(1+$F$7)))</f>
        <v/>
      </c>
      <c r="G77" s="126" t="str">
        <f>IF($I$3&lt;=24,"",(F77*(1+$G$7)))</f>
        <v/>
      </c>
      <c r="H77" s="126" t="str">
        <f>IF(G77="","",IF($I$3&lt;=36,"",(G77*(1+$H$7))))</f>
        <v/>
      </c>
      <c r="I77" s="126" t="str">
        <f>IF($I$3&lt;=48,"",(H77*(1+$I$7)))</f>
        <v/>
      </c>
      <c r="J77" s="134">
        <f>SUM(E77:I77)</f>
        <v>0</v>
      </c>
      <c r="K77" s="10"/>
      <c r="L77" s="96">
        <v>0</v>
      </c>
      <c r="M77" s="136" t="s">
        <v>33</v>
      </c>
      <c r="N77" s="46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  <c r="AX77" s="20"/>
    </row>
    <row r="78" spans="1:53" s="21" customFormat="1" ht="15" customHeight="1">
      <c r="A78" s="10"/>
      <c r="B78" s="157" t="s">
        <v>32</v>
      </c>
      <c r="C78" s="158"/>
      <c r="D78" s="179"/>
      <c r="E78" s="179"/>
      <c r="F78" s="179"/>
      <c r="G78" s="179"/>
      <c r="H78" s="179"/>
      <c r="I78" s="179"/>
      <c r="J78" s="180"/>
      <c r="K78" s="10"/>
      <c r="L78" s="52"/>
      <c r="M78" s="137"/>
      <c r="N78" s="1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  <c r="AX78" s="20"/>
    </row>
    <row r="79" spans="1:53" s="21" customFormat="1" ht="14.25" customHeight="1">
      <c r="A79" s="10"/>
      <c r="B79" s="240" t="str">
        <f>CONCATENATE(TEXT(12*(D79/100),"0.0"), " Month(s) Appointment")</f>
        <v>0.0 Month(s) Appointment</v>
      </c>
      <c r="C79" s="241"/>
      <c r="D79" s="122"/>
      <c r="E79" s="126">
        <f>IF($I$3&lt;=11,"",(((D79/100)*(L79*12)*(1+$E$7))))</f>
        <v>0</v>
      </c>
      <c r="F79" s="126" t="str">
        <f>IF($I$3&lt;=12,"",(E79*(1+$F$7)))</f>
        <v/>
      </c>
      <c r="G79" s="126" t="str">
        <f>IF($I$3&lt;=24,"",(F79*(1+$G$7)))</f>
        <v/>
      </c>
      <c r="H79" s="126" t="str">
        <f>IF(G79="","",IF($I$3&lt;=36,"",(G79*(1+$H$7))))</f>
        <v/>
      </c>
      <c r="I79" s="126" t="str">
        <f>IF($I$3&lt;=48,"",(H79*(1+$I$7)))</f>
        <v/>
      </c>
      <c r="J79" s="134">
        <f>SUM(E79:I79)</f>
        <v>0</v>
      </c>
      <c r="K79" s="10"/>
      <c r="L79" s="96">
        <v>0</v>
      </c>
      <c r="M79" s="136" t="s">
        <v>33</v>
      </c>
      <c r="N79" s="46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  <c r="AX79" s="20"/>
    </row>
    <row r="80" spans="1:53" s="21" customFormat="1" ht="15" customHeight="1">
      <c r="A80" s="10"/>
      <c r="B80" s="23" t="s">
        <v>34</v>
      </c>
      <c r="C80" s="114"/>
      <c r="D80" s="114"/>
      <c r="E80" s="98">
        <f>SUM(E13:E79)</f>
        <v>0</v>
      </c>
      <c r="F80" s="98">
        <f>SUM(F13:F79)</f>
        <v>0</v>
      </c>
      <c r="G80" s="98">
        <f>SUM(G13:G79)</f>
        <v>0</v>
      </c>
      <c r="H80" s="98">
        <f>SUM(H13:H79)</f>
        <v>0</v>
      </c>
      <c r="I80" s="98">
        <f>SUM(I13:I79)</f>
        <v>0</v>
      </c>
      <c r="J80" s="99">
        <f t="shared" ref="J80:J85" si="0">SUM(E80:I80)</f>
        <v>0</v>
      </c>
      <c r="K80" s="10"/>
      <c r="L80" s="52"/>
      <c r="M80" s="62"/>
      <c r="N80" s="10"/>
      <c r="O80" s="67"/>
      <c r="P80" s="68"/>
      <c r="Q80" s="68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  <c r="AX80" s="20"/>
      <c r="AY80" s="20"/>
      <c r="AZ80" s="20"/>
      <c r="BA80" s="20"/>
    </row>
    <row r="81" spans="1:53" s="21" customFormat="1" ht="15" hidden="1" customHeight="1">
      <c r="A81" s="10"/>
      <c r="B81" s="45" t="str">
        <f>B10</f>
        <v>Clinical Faculty Employee Benefit Rate</v>
      </c>
      <c r="C81" s="115"/>
      <c r="D81" s="115"/>
      <c r="E81" s="36" t="str">
        <f>IF(SUM(E15:E19)=0,"",ROUNDUP((SUM(E15:E19))*Sheet1!J23,0))</f>
        <v/>
      </c>
      <c r="F81" s="36" t="str">
        <f>IF(SUM(F15:F19)=0,"",ROUNDUP((SUM(F15:F19))*Sheet1!L23,0))</f>
        <v/>
      </c>
      <c r="G81" s="36" t="str">
        <f>IF(SUM(G15:G19)=0,"",ROUNDUP((SUM(G15:G19))*Sheet1!N23,0))</f>
        <v/>
      </c>
      <c r="H81" s="36" t="str">
        <f>IF(SUM(H15:H19)=0,"",ROUNDUP((SUM(H15:H19))*Sheet1!P23,0))</f>
        <v/>
      </c>
      <c r="I81" s="36" t="str">
        <f>IF(SUM(I15:I19)=0,"",ROUNDUP((SUM(I15:I19))*Sheet1!R23,0))</f>
        <v/>
      </c>
      <c r="J81" s="22">
        <f t="shared" si="0"/>
        <v>0</v>
      </c>
      <c r="K81" s="10"/>
      <c r="L81" s="52"/>
      <c r="M81" s="62"/>
      <c r="N81" s="10"/>
      <c r="O81" s="67"/>
      <c r="P81" s="68"/>
      <c r="Q81" s="68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AW81" s="20"/>
      <c r="AX81" s="20"/>
      <c r="AY81" s="20"/>
      <c r="AZ81" s="20"/>
      <c r="BA81" s="20"/>
    </row>
    <row r="82" spans="1:53" s="21" customFormat="1" ht="15" customHeight="1">
      <c r="A82" s="10"/>
      <c r="B82" s="242" t="str">
        <f>B11</f>
        <v>Full/Part-Time Employee Benefit Rate</v>
      </c>
      <c r="C82" s="243"/>
      <c r="D82" s="155"/>
      <c r="E82" s="121" t="str">
        <f>IF(SUM(E22:E61)=0,"",(SUM(E22:E61)*Sheet1!J22))</f>
        <v/>
      </c>
      <c r="F82" s="121" t="str">
        <f>IF(SUM(F22:F61)=0,"",((SUM(F22:F61))*Sheet1!L22))</f>
        <v/>
      </c>
      <c r="G82" s="121" t="str">
        <f>IF(SUM(G22:G61)=0,"",((SUM(G22:G61))*Sheet1!N22))</f>
        <v/>
      </c>
      <c r="H82" s="121" t="str">
        <f>IF(SUM(H22:H61)=0,"",((SUM(H22:H61))*Sheet1!P22))</f>
        <v/>
      </c>
      <c r="I82" s="121" t="str">
        <f>IF(SUM(I22:I61)=0,"",((SUM(I22:I61))*Sheet1!R22))</f>
        <v/>
      </c>
      <c r="J82" s="97">
        <f t="shared" si="0"/>
        <v>0</v>
      </c>
      <c r="K82" s="10"/>
      <c r="L82" s="52"/>
      <c r="M82" s="62"/>
      <c r="N82" s="10"/>
      <c r="O82" s="67"/>
      <c r="P82" s="68"/>
      <c r="Q82" s="7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</row>
    <row r="83" spans="1:53" s="21" customFormat="1" ht="15" customHeight="1">
      <c r="A83" s="10"/>
      <c r="B83" s="244" t="str">
        <f>B12</f>
        <v>Part-Time Employee Non-Benefit Rate</v>
      </c>
      <c r="C83" s="245"/>
      <c r="D83" s="156"/>
      <c r="E83" s="121" t="str">
        <f>IF(SUM(E63:E66)=0,"",(SUM(E63:E66))*Sheet1!J24)</f>
        <v/>
      </c>
      <c r="F83" s="121" t="str">
        <f>IF(SUM(F63:F66)=0,"",(SUM(F63:F66))*Sheet1!L24)</f>
        <v/>
      </c>
      <c r="G83" s="121" t="str">
        <f>IF(SUM(G63:G66)=0,"",(SUM(G63:G66))*Sheet1!N24)</f>
        <v/>
      </c>
      <c r="H83" s="121" t="str">
        <f>IF(SUM(H63:H66)=0,"",(SUM(H63:H66))*Sheet1!P24)</f>
        <v/>
      </c>
      <c r="I83" s="121" t="str">
        <f>IF(SUM(I63:I66)=0,"",(SUM(I63:I66))*Sheet1!R24)</f>
        <v/>
      </c>
      <c r="J83" s="95">
        <f t="shared" si="0"/>
        <v>0</v>
      </c>
      <c r="K83" s="10"/>
      <c r="L83" s="52"/>
      <c r="M83" s="62"/>
      <c r="N83" s="10"/>
      <c r="O83" s="67"/>
      <c r="P83" s="68"/>
      <c r="Q83" s="68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</row>
    <row r="84" spans="1:53" s="21" customFormat="1" ht="15" customHeight="1">
      <c r="A84" s="10"/>
      <c r="B84" s="35" t="s">
        <v>35</v>
      </c>
      <c r="C84" s="116"/>
      <c r="D84" s="116"/>
      <c r="E84" s="100">
        <f>SUM(E81:E83)</f>
        <v>0</v>
      </c>
      <c r="F84" s="100">
        <f>SUM(F81:F83)</f>
        <v>0</v>
      </c>
      <c r="G84" s="100">
        <f>SUM(G81:G83)</f>
        <v>0</v>
      </c>
      <c r="H84" s="100">
        <f>SUM(H81:H83)</f>
        <v>0</v>
      </c>
      <c r="I84" s="100">
        <f>SUM(I81:I83)</f>
        <v>0</v>
      </c>
      <c r="J84" s="101">
        <f t="shared" si="0"/>
        <v>0</v>
      </c>
      <c r="K84" s="10"/>
      <c r="L84" s="52"/>
      <c r="M84" s="62"/>
      <c r="N84" s="10"/>
      <c r="O84" s="67"/>
      <c r="P84" s="68"/>
      <c r="Q84" s="68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</row>
    <row r="85" spans="1:53" s="21" customFormat="1" ht="15" customHeight="1">
      <c r="A85" s="10"/>
      <c r="B85" s="25" t="s">
        <v>36</v>
      </c>
      <c r="C85" s="117"/>
      <c r="D85" s="117"/>
      <c r="E85" s="102">
        <f>+E80+E84</f>
        <v>0</v>
      </c>
      <c r="F85" s="102">
        <f>+F80+F84</f>
        <v>0</v>
      </c>
      <c r="G85" s="102">
        <f>+G80+G84</f>
        <v>0</v>
      </c>
      <c r="H85" s="102">
        <f>+H80+H84</f>
        <v>0</v>
      </c>
      <c r="I85" s="102">
        <f>+I80+I84</f>
        <v>0</v>
      </c>
      <c r="J85" s="103">
        <f t="shared" si="0"/>
        <v>0</v>
      </c>
      <c r="K85" s="10"/>
      <c r="L85" s="52"/>
      <c r="M85" s="62"/>
      <c r="N85" s="10"/>
      <c r="O85" s="77"/>
      <c r="P85" s="78"/>
      <c r="Q85" s="78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  <c r="AX85" s="20"/>
      <c r="AY85" s="20"/>
      <c r="AZ85" s="20"/>
      <c r="BA85" s="20"/>
    </row>
    <row r="86" spans="1:53" s="21" customFormat="1" ht="15" customHeight="1">
      <c r="A86" s="10"/>
      <c r="B86" s="172" t="s">
        <v>37</v>
      </c>
      <c r="C86" s="173"/>
      <c r="D86" s="153"/>
      <c r="E86" s="94"/>
      <c r="F86" s="94" t="str">
        <f t="shared" ref="F86:F95" si="1">IF($I$3&lt;=12,"",(E86*(1+$F$7)))</f>
        <v/>
      </c>
      <c r="G86" s="94" t="str">
        <f t="shared" ref="G86:G95" si="2">IF($I$3&lt;=24,"",(F86*(1+$G$7)))</f>
        <v/>
      </c>
      <c r="H86" s="94" t="str">
        <f>IF($I$3&lt;=36,"",(G86*(1+$H$7)))</f>
        <v/>
      </c>
      <c r="I86" s="94" t="str">
        <f t="shared" ref="I86:I95" si="3">IF($I$3&lt;=48,"",(H86*(1+$I$7)))</f>
        <v/>
      </c>
      <c r="J86" s="97">
        <f t="shared" ref="J86:J96" si="4">SUM(E86:I86)</f>
        <v>0</v>
      </c>
      <c r="K86" s="10"/>
      <c r="L86" s="52"/>
      <c r="M86" s="62"/>
      <c r="N86" s="10"/>
      <c r="O86" s="77"/>
      <c r="P86" s="78"/>
      <c r="Q86" s="78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</row>
    <row r="87" spans="1:53" s="21" customFormat="1" ht="15" customHeight="1">
      <c r="A87" s="10"/>
      <c r="B87" s="174" t="s">
        <v>38</v>
      </c>
      <c r="C87" s="175"/>
      <c r="D87" s="153"/>
      <c r="E87" s="94"/>
      <c r="F87" s="94" t="str">
        <f t="shared" si="1"/>
        <v/>
      </c>
      <c r="G87" s="94" t="str">
        <f t="shared" si="2"/>
        <v/>
      </c>
      <c r="H87" s="94" t="str">
        <f t="shared" ref="H87:H95" si="5">IF($I$3&lt;=36,"",(G87*(1+$H$7)))</f>
        <v/>
      </c>
      <c r="I87" s="94" t="str">
        <f t="shared" si="3"/>
        <v/>
      </c>
      <c r="J87" s="97">
        <f t="shared" si="4"/>
        <v>0</v>
      </c>
      <c r="K87" s="10"/>
      <c r="L87" s="52"/>
      <c r="M87" s="62"/>
      <c r="N87" s="10"/>
      <c r="O87" s="77"/>
      <c r="P87" s="78"/>
      <c r="Q87" s="78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</row>
    <row r="88" spans="1:53" s="21" customFormat="1" ht="15" customHeight="1">
      <c r="A88" s="10"/>
      <c r="B88" s="174" t="s">
        <v>39</v>
      </c>
      <c r="C88" s="175"/>
      <c r="D88" s="153"/>
      <c r="E88" s="94"/>
      <c r="F88" s="94" t="str">
        <f t="shared" si="1"/>
        <v/>
      </c>
      <c r="G88" s="94" t="str">
        <f t="shared" si="2"/>
        <v/>
      </c>
      <c r="H88" s="94" t="str">
        <f t="shared" si="5"/>
        <v/>
      </c>
      <c r="I88" s="94" t="str">
        <f t="shared" si="3"/>
        <v/>
      </c>
      <c r="J88" s="97">
        <f t="shared" si="4"/>
        <v>0</v>
      </c>
      <c r="K88" s="10"/>
      <c r="L88" s="52"/>
      <c r="M88" s="62"/>
      <c r="N88" s="10"/>
      <c r="O88" s="67"/>
      <c r="P88" s="68"/>
      <c r="Q88" s="68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</row>
    <row r="89" spans="1:53" ht="15" customHeight="1">
      <c r="B89" s="174" t="s">
        <v>40</v>
      </c>
      <c r="C89" s="175"/>
      <c r="D89" s="153"/>
      <c r="E89" s="94"/>
      <c r="F89" s="94" t="str">
        <f t="shared" si="1"/>
        <v/>
      </c>
      <c r="G89" s="94" t="str">
        <f t="shared" si="2"/>
        <v/>
      </c>
      <c r="H89" s="94" t="str">
        <f t="shared" si="5"/>
        <v/>
      </c>
      <c r="I89" s="94" t="str">
        <f t="shared" si="3"/>
        <v/>
      </c>
      <c r="J89" s="97">
        <f t="shared" si="4"/>
        <v>0</v>
      </c>
      <c r="S89" s="12"/>
    </row>
    <row r="90" spans="1:53" ht="15" customHeight="1">
      <c r="B90" s="174" t="s">
        <v>41</v>
      </c>
      <c r="C90" s="175"/>
      <c r="D90" s="153"/>
      <c r="E90" s="94"/>
      <c r="F90" s="94" t="str">
        <f t="shared" si="1"/>
        <v/>
      </c>
      <c r="G90" s="94" t="str">
        <f t="shared" si="2"/>
        <v/>
      </c>
      <c r="H90" s="94" t="str">
        <f t="shared" si="5"/>
        <v/>
      </c>
      <c r="I90" s="94" t="str">
        <f t="shared" si="3"/>
        <v/>
      </c>
      <c r="J90" s="97">
        <f t="shared" si="4"/>
        <v>0</v>
      </c>
      <c r="S90" s="12"/>
    </row>
    <row r="91" spans="1:53" s="16" customFormat="1" ht="15" customHeight="1">
      <c r="A91" s="10"/>
      <c r="B91" s="174" t="s">
        <v>42</v>
      </c>
      <c r="C91" s="175"/>
      <c r="D91" s="153"/>
      <c r="E91" s="94"/>
      <c r="F91" s="94" t="str">
        <f t="shared" si="1"/>
        <v/>
      </c>
      <c r="G91" s="94" t="str">
        <f t="shared" si="2"/>
        <v/>
      </c>
      <c r="H91" s="94" t="str">
        <f t="shared" si="5"/>
        <v/>
      </c>
      <c r="I91" s="94" t="str">
        <f t="shared" si="3"/>
        <v/>
      </c>
      <c r="J91" s="97">
        <f t="shared" si="4"/>
        <v>0</v>
      </c>
      <c r="K91" s="10"/>
      <c r="L91" s="52"/>
      <c r="M91" s="62"/>
      <c r="N91" s="10"/>
      <c r="O91" s="79"/>
      <c r="P91" s="80"/>
      <c r="Q91" s="68"/>
      <c r="R91" s="13"/>
      <c r="S91" s="12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  <c r="AZ91" s="13"/>
      <c r="BA91" s="13"/>
    </row>
    <row r="92" spans="1:53" ht="15" customHeight="1">
      <c r="B92" s="176" t="s">
        <v>43</v>
      </c>
      <c r="C92" s="177"/>
      <c r="D92" s="153"/>
      <c r="E92" s="104"/>
      <c r="F92" s="94" t="str">
        <f t="shared" si="1"/>
        <v/>
      </c>
      <c r="G92" s="94" t="str">
        <f t="shared" si="2"/>
        <v/>
      </c>
      <c r="H92" s="94" t="str">
        <f t="shared" si="5"/>
        <v/>
      </c>
      <c r="I92" s="94" t="str">
        <f t="shared" si="3"/>
        <v/>
      </c>
      <c r="J92" s="105">
        <f t="shared" si="4"/>
        <v>0</v>
      </c>
      <c r="O92" s="77"/>
      <c r="P92" s="78"/>
      <c r="Q92" s="78"/>
    </row>
    <row r="93" spans="1:53" ht="15" customHeight="1">
      <c r="B93" s="176" t="s">
        <v>44</v>
      </c>
      <c r="C93" s="177"/>
      <c r="D93" s="153"/>
      <c r="E93" s="104"/>
      <c r="F93" s="94" t="str">
        <f t="shared" si="1"/>
        <v/>
      </c>
      <c r="G93" s="94" t="str">
        <f t="shared" si="2"/>
        <v/>
      </c>
      <c r="H93" s="94" t="str">
        <f t="shared" si="5"/>
        <v/>
      </c>
      <c r="I93" s="94" t="str">
        <f t="shared" si="3"/>
        <v/>
      </c>
      <c r="J93" s="105">
        <f t="shared" si="4"/>
        <v>0</v>
      </c>
      <c r="O93" s="77"/>
      <c r="P93" s="78"/>
      <c r="Q93" s="78"/>
    </row>
    <row r="94" spans="1:53" s="21" customFormat="1" ht="15" customHeight="1">
      <c r="A94" s="10"/>
      <c r="B94" s="174" t="s">
        <v>45</v>
      </c>
      <c r="C94" s="175"/>
      <c r="D94" s="153"/>
      <c r="E94" s="94"/>
      <c r="F94" s="94" t="str">
        <f t="shared" si="1"/>
        <v/>
      </c>
      <c r="G94" s="94" t="str">
        <f t="shared" si="2"/>
        <v/>
      </c>
      <c r="H94" s="94" t="str">
        <f t="shared" si="5"/>
        <v/>
      </c>
      <c r="I94" s="94" t="str">
        <f t="shared" si="3"/>
        <v/>
      </c>
      <c r="J94" s="97">
        <f>SUM(E94:I94)</f>
        <v>0</v>
      </c>
      <c r="K94" s="10"/>
      <c r="L94" s="52"/>
      <c r="M94" s="62"/>
      <c r="N94" s="10"/>
      <c r="O94" s="67"/>
      <c r="P94" s="68"/>
      <c r="Q94" s="68"/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  <c r="AW94" s="20"/>
      <c r="AX94" s="20"/>
      <c r="AY94" s="20"/>
      <c r="AZ94" s="20"/>
      <c r="BA94" s="20"/>
    </row>
    <row r="95" spans="1:53" s="21" customFormat="1" ht="15" customHeight="1">
      <c r="A95" s="10"/>
      <c r="B95" s="246" t="s">
        <v>46</v>
      </c>
      <c r="C95" s="247"/>
      <c r="D95" s="153"/>
      <c r="E95" s="94"/>
      <c r="F95" s="94" t="str">
        <f t="shared" si="1"/>
        <v/>
      </c>
      <c r="G95" s="94" t="str">
        <f t="shared" si="2"/>
        <v/>
      </c>
      <c r="H95" s="94" t="str">
        <f t="shared" si="5"/>
        <v/>
      </c>
      <c r="I95" s="94" t="str">
        <f t="shared" si="3"/>
        <v/>
      </c>
      <c r="J95" s="97">
        <f t="shared" si="4"/>
        <v>0</v>
      </c>
      <c r="K95" s="10"/>
      <c r="L95" s="52"/>
      <c r="M95" s="62"/>
      <c r="N95" s="10"/>
      <c r="O95" s="67"/>
      <c r="P95" s="68"/>
      <c r="Q95" s="68"/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</row>
    <row r="96" spans="1:53" s="21" customFormat="1" ht="15" customHeight="1">
      <c r="A96" s="10"/>
      <c r="B96" s="26" t="s">
        <v>47</v>
      </c>
      <c r="C96" s="118"/>
      <c r="D96" s="118"/>
      <c r="E96" s="106">
        <f>SUM(E85:E95)</f>
        <v>0</v>
      </c>
      <c r="F96" s="106">
        <f>SUM(F85:F95)</f>
        <v>0</v>
      </c>
      <c r="G96" s="106">
        <f>SUM(G85:G95)</f>
        <v>0</v>
      </c>
      <c r="H96" s="106">
        <f>SUM(H85:H95)</f>
        <v>0</v>
      </c>
      <c r="I96" s="106">
        <f>SUM(I85:I95)</f>
        <v>0</v>
      </c>
      <c r="J96" s="107">
        <f t="shared" si="4"/>
        <v>0</v>
      </c>
      <c r="K96" s="10"/>
      <c r="L96" s="52"/>
      <c r="M96" s="62"/>
      <c r="N96" s="10"/>
      <c r="O96" s="67"/>
      <c r="P96" s="68"/>
      <c r="Q96" s="68"/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0"/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  <c r="AW96" s="20"/>
      <c r="AX96" s="20"/>
      <c r="AY96" s="20"/>
      <c r="AZ96" s="20"/>
      <c r="BA96" s="20"/>
    </row>
    <row r="97" spans="1:53" ht="15" customHeight="1">
      <c r="B97" s="178" t="s">
        <v>48</v>
      </c>
      <c r="C97" s="179"/>
      <c r="D97" s="179"/>
      <c r="E97" s="179"/>
      <c r="F97" s="179"/>
      <c r="G97" s="179"/>
      <c r="H97" s="179"/>
      <c r="I97" s="179"/>
      <c r="J97" s="180"/>
    </row>
    <row r="98" spans="1:53" ht="15" customHeight="1">
      <c r="B98" s="248" t="s">
        <v>49</v>
      </c>
      <c r="C98" s="249"/>
      <c r="D98" s="153"/>
      <c r="E98" s="94"/>
      <c r="F98" s="94" t="str">
        <f>IF($I$3&lt;=12,"",(E98*(1+$F$7)))</f>
        <v/>
      </c>
      <c r="G98" s="94" t="str">
        <f>IF($I$3&lt;=24,"",(F98*(1+$G$7)))</f>
        <v/>
      </c>
      <c r="H98" s="94" t="str">
        <f>IF($I$3&lt;=36,"",(G98*(1+$H$7)))</f>
        <v/>
      </c>
      <c r="I98" s="94" t="str">
        <f>IF($I$3&lt;=48,"",(H98*(1+$I$7)))</f>
        <v/>
      </c>
      <c r="J98" s="97">
        <f t="shared" ref="J98:J104" si="6">SUM(E98:I98)</f>
        <v>0</v>
      </c>
      <c r="O98" s="79"/>
      <c r="P98" s="80"/>
    </row>
    <row r="99" spans="1:53" ht="15" customHeight="1">
      <c r="B99" s="174" t="s">
        <v>50</v>
      </c>
      <c r="C99" s="175"/>
      <c r="D99" s="153"/>
      <c r="E99" s="94"/>
      <c r="F99" s="94" t="str">
        <f>IF($I$3&lt;=12,"",(E99*(1+$F$7)))</f>
        <v/>
      </c>
      <c r="G99" s="94" t="str">
        <f>IF($I$3&lt;=24,"",(F99*(1+$G$7)))</f>
        <v/>
      </c>
      <c r="H99" s="94" t="str">
        <f>IF($I$3&lt;=36,"",(G99*(1+$H$7)))</f>
        <v/>
      </c>
      <c r="I99" s="94" t="str">
        <f>IF($I$3&lt;=48,"",(H99*(1+$I$7)))</f>
        <v/>
      </c>
      <c r="J99" s="97">
        <f t="shared" si="6"/>
        <v>0</v>
      </c>
    </row>
    <row r="100" spans="1:53" ht="15" customHeight="1">
      <c r="B100" s="176" t="s">
        <v>51</v>
      </c>
      <c r="C100" s="177"/>
      <c r="D100" s="153"/>
      <c r="E100" s="104"/>
      <c r="F100" s="94" t="str">
        <f>IF($I$3&lt;=12,"",(E100*(1+$F$7)))</f>
        <v/>
      </c>
      <c r="G100" s="94" t="str">
        <f>IF($I$3&lt;=24,"",(F100*(1+$G$7)))</f>
        <v/>
      </c>
      <c r="H100" s="94" t="str">
        <f>IF($I$3&lt;=36,"",(G100*(1+$H$7)))</f>
        <v/>
      </c>
      <c r="I100" s="94" t="str">
        <f>IF($I$3&lt;=48,"",(H100*(1+$I$7)))</f>
        <v/>
      </c>
      <c r="J100" s="105">
        <f t="shared" si="6"/>
        <v>0</v>
      </c>
    </row>
    <row r="101" spans="1:53" s="21" customFormat="1" ht="15" customHeight="1">
      <c r="A101" s="10"/>
      <c r="B101" s="174" t="s">
        <v>52</v>
      </c>
      <c r="C101" s="175"/>
      <c r="D101" s="154"/>
      <c r="E101" s="94"/>
      <c r="F101" s="94" t="str">
        <f>IF($I$3&lt;=12,"",(E101*(1+$F$7)))</f>
        <v/>
      </c>
      <c r="G101" s="94" t="str">
        <f>IF($I$3&lt;=24,"",(F101*(1+$G$7)))</f>
        <v/>
      </c>
      <c r="H101" s="94" t="str">
        <f>IF($I$3&lt;=36,"",(G101*(1+$H$7)))</f>
        <v/>
      </c>
      <c r="I101" s="94" t="str">
        <f>IF($I$3&lt;=48,"",(H101*(1+$I$7)))</f>
        <v/>
      </c>
      <c r="J101" s="97">
        <f t="shared" si="6"/>
        <v>0</v>
      </c>
      <c r="K101" s="10"/>
      <c r="L101" s="52"/>
      <c r="M101" s="62"/>
      <c r="N101" s="10"/>
      <c r="O101" s="67"/>
      <c r="P101" s="68"/>
      <c r="Q101" s="68"/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  <c r="AX101" s="20"/>
      <c r="AY101" s="20"/>
      <c r="AZ101" s="20"/>
      <c r="BA101" s="20"/>
    </row>
    <row r="102" spans="1:53" s="21" customFormat="1" ht="15" customHeight="1">
      <c r="A102" s="10"/>
      <c r="B102" s="24" t="s">
        <v>53</v>
      </c>
      <c r="C102" s="160"/>
      <c r="D102" s="125"/>
      <c r="E102" s="108">
        <f>SUM(E96:E101)</f>
        <v>0</v>
      </c>
      <c r="F102" s="108">
        <f>SUM(F96:F101)</f>
        <v>0</v>
      </c>
      <c r="G102" s="108">
        <f>SUM(G96:G101)</f>
        <v>0</v>
      </c>
      <c r="H102" s="108">
        <f>SUM(H96:H101)</f>
        <v>0</v>
      </c>
      <c r="I102" s="108">
        <f>SUM(I96:I101)</f>
        <v>0</v>
      </c>
      <c r="J102" s="109">
        <f t="shared" si="6"/>
        <v>0</v>
      </c>
      <c r="K102" s="10"/>
      <c r="L102" s="52"/>
      <c r="M102" s="62"/>
      <c r="N102" s="10"/>
      <c r="O102" s="67"/>
      <c r="P102" s="68"/>
      <c r="Q102" s="68"/>
      <c r="R102" s="20"/>
      <c r="S102" s="20"/>
      <c r="T102" s="20"/>
      <c r="U102" s="20"/>
      <c r="V102" s="20"/>
      <c r="W102" s="20"/>
      <c r="X102" s="20"/>
      <c r="Y102" s="20"/>
      <c r="Z102" s="20"/>
      <c r="AA102" s="20"/>
      <c r="AB102" s="20"/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  <c r="AW102" s="20"/>
      <c r="AX102" s="20"/>
      <c r="AY102" s="20"/>
      <c r="AZ102" s="20"/>
      <c r="BA102" s="20"/>
    </row>
    <row r="103" spans="1:53" ht="15" customHeight="1">
      <c r="B103" s="27" t="s">
        <v>54</v>
      </c>
      <c r="C103" s="119"/>
      <c r="D103" s="119"/>
      <c r="E103" s="110" t="str">
        <f>IF(E96=0,"",IF(E9="",((E96*Sheet1!J21)),((E96*E9))))</f>
        <v/>
      </c>
      <c r="F103" s="110" t="str">
        <f>IF(F96=0,"",IF(F9="",(F96*Sheet1!L21),(F96*F9)))</f>
        <v/>
      </c>
      <c r="G103" s="110" t="str">
        <f>IF(G96=0,"",IF(G9="",((G96*Sheet1!N21)),((G96*G9))))</f>
        <v/>
      </c>
      <c r="H103" s="110" t="str">
        <f>IF(H96=0,"",IF(H9="",((H96*Sheet1!P21)),((H96*H9))))</f>
        <v/>
      </c>
      <c r="I103" s="110" t="str">
        <f>IF(I96=0,"",IF(I9="",((I96*Sheet1!R21)),((I96*I9))))</f>
        <v/>
      </c>
      <c r="J103" s="111">
        <f t="shared" si="6"/>
        <v>0</v>
      </c>
    </row>
    <row r="104" spans="1:53" ht="15" customHeight="1">
      <c r="B104" s="28" t="s">
        <v>55</v>
      </c>
      <c r="C104" s="120"/>
      <c r="D104" s="120"/>
      <c r="E104" s="112">
        <f>SUM(E102:E103)</f>
        <v>0</v>
      </c>
      <c r="F104" s="112">
        <f>SUM(F102:F103)</f>
        <v>0</v>
      </c>
      <c r="G104" s="112">
        <f>SUM(G102:G103)</f>
        <v>0</v>
      </c>
      <c r="H104" s="112">
        <f>SUM(H102:H103)</f>
        <v>0</v>
      </c>
      <c r="I104" s="112">
        <f>SUM(I102:I103)</f>
        <v>0</v>
      </c>
      <c r="J104" s="113">
        <f t="shared" si="6"/>
        <v>0</v>
      </c>
    </row>
    <row r="105" spans="1:53" ht="15" customHeight="1">
      <c r="B105" s="231"/>
      <c r="C105" s="231"/>
      <c r="D105" s="231"/>
      <c r="E105" s="231"/>
      <c r="F105" s="231"/>
      <c r="G105" s="231"/>
      <c r="H105" s="231"/>
      <c r="I105" s="231"/>
      <c r="J105" s="231"/>
    </row>
    <row r="106" spans="1:53" s="10" customFormat="1" ht="15" customHeight="1">
      <c r="B106" s="11"/>
      <c r="C106" s="11"/>
      <c r="D106" s="11"/>
      <c r="E106" s="12"/>
      <c r="F106" s="12"/>
      <c r="G106" s="12"/>
      <c r="H106" s="12"/>
      <c r="I106" s="12"/>
      <c r="J106" s="12"/>
      <c r="L106" s="52"/>
      <c r="M106" s="62"/>
      <c r="O106" s="67"/>
      <c r="P106" s="68"/>
      <c r="Q106" s="68"/>
    </row>
    <row r="107" spans="1:53" s="10" customFormat="1" ht="15" customHeight="1">
      <c r="B107" s="11"/>
      <c r="C107" s="11"/>
      <c r="D107" s="11"/>
      <c r="E107" s="12"/>
      <c r="F107" s="12"/>
      <c r="G107" s="12"/>
      <c r="H107" s="12"/>
      <c r="I107" s="12"/>
      <c r="J107" s="12"/>
      <c r="L107" s="52"/>
      <c r="M107" s="62"/>
      <c r="O107" s="67"/>
      <c r="P107" s="68"/>
      <c r="Q107" s="68"/>
    </row>
    <row r="108" spans="1:53" s="10" customFormat="1" ht="15" customHeight="1">
      <c r="B108" s="11"/>
      <c r="C108" s="11"/>
      <c r="D108" s="11"/>
      <c r="E108" s="12"/>
      <c r="F108" s="12"/>
      <c r="G108" s="12"/>
      <c r="H108" s="12"/>
      <c r="I108" s="12"/>
      <c r="J108" s="12"/>
      <c r="L108" s="52"/>
      <c r="M108" s="62"/>
      <c r="O108" s="67"/>
      <c r="P108" s="68"/>
      <c r="Q108" s="68"/>
    </row>
    <row r="109" spans="1:53" s="10" customFormat="1" ht="15" customHeight="1">
      <c r="B109" s="11"/>
      <c r="C109" s="11"/>
      <c r="D109" s="11"/>
      <c r="E109" s="12"/>
      <c r="F109" s="12"/>
      <c r="G109" s="12"/>
      <c r="H109" s="12"/>
      <c r="I109" s="12"/>
      <c r="J109" s="12"/>
      <c r="L109" s="52"/>
      <c r="M109" s="62"/>
      <c r="O109" s="67"/>
      <c r="P109" s="68"/>
      <c r="Q109" s="68"/>
    </row>
    <row r="110" spans="1:53" s="10" customFormat="1" ht="15" customHeight="1">
      <c r="B110" s="11"/>
      <c r="C110" s="11"/>
      <c r="D110" s="11"/>
      <c r="E110" s="12"/>
      <c r="F110" s="12"/>
      <c r="G110" s="12"/>
      <c r="H110" s="12"/>
      <c r="I110" s="12"/>
      <c r="J110" s="12"/>
      <c r="L110" s="52"/>
      <c r="M110" s="62"/>
      <c r="O110" s="67"/>
      <c r="P110" s="68"/>
      <c r="Q110" s="68"/>
    </row>
    <row r="111" spans="1:53" s="10" customFormat="1" ht="15" customHeight="1">
      <c r="B111" s="11"/>
      <c r="C111" s="11"/>
      <c r="D111" s="11"/>
      <c r="E111" s="12"/>
      <c r="F111" s="12"/>
      <c r="G111" s="12"/>
      <c r="H111" s="12"/>
      <c r="I111" s="12"/>
      <c r="J111" s="12"/>
      <c r="L111" s="52"/>
      <c r="M111" s="62"/>
      <c r="O111" s="67"/>
      <c r="P111" s="68"/>
      <c r="Q111" s="68"/>
    </row>
    <row r="112" spans="1:53" s="10" customFormat="1" ht="15" customHeight="1">
      <c r="B112" s="11"/>
      <c r="C112" s="11"/>
      <c r="D112" s="11"/>
      <c r="E112" s="12"/>
      <c r="F112" s="12"/>
      <c r="G112" s="12"/>
      <c r="H112" s="12"/>
      <c r="I112" s="12"/>
      <c r="J112" s="12"/>
      <c r="L112" s="52"/>
      <c r="M112" s="62"/>
      <c r="O112" s="67"/>
      <c r="P112" s="68"/>
      <c r="Q112" s="68"/>
    </row>
    <row r="113" spans="2:17" s="10" customFormat="1" ht="15" customHeight="1">
      <c r="B113" s="11"/>
      <c r="C113" s="11"/>
      <c r="D113" s="11"/>
      <c r="E113" s="12"/>
      <c r="F113" s="12"/>
      <c r="G113" s="12"/>
      <c r="H113" s="12"/>
      <c r="I113" s="12"/>
      <c r="J113" s="12"/>
      <c r="L113" s="52"/>
      <c r="M113" s="62"/>
      <c r="O113" s="67"/>
      <c r="P113" s="68"/>
      <c r="Q113" s="68"/>
    </row>
    <row r="114" spans="2:17" s="10" customFormat="1" ht="15" customHeight="1">
      <c r="B114" s="11"/>
      <c r="C114" s="11"/>
      <c r="D114" s="11"/>
      <c r="E114" s="12"/>
      <c r="F114" s="12"/>
      <c r="G114" s="12"/>
      <c r="H114" s="12"/>
      <c r="I114" s="12"/>
      <c r="J114" s="12"/>
      <c r="L114" s="52"/>
      <c r="M114" s="62"/>
      <c r="O114" s="67"/>
      <c r="P114" s="68"/>
      <c r="Q114" s="68"/>
    </row>
    <row r="115" spans="2:17" s="10" customFormat="1" ht="15" customHeight="1">
      <c r="B115" s="11"/>
      <c r="C115" s="11"/>
      <c r="D115" s="11"/>
      <c r="E115" s="12"/>
      <c r="F115" s="12"/>
      <c r="G115" s="12"/>
      <c r="H115" s="12"/>
      <c r="I115" s="12"/>
      <c r="J115" s="12"/>
      <c r="L115" s="52"/>
      <c r="M115" s="62"/>
      <c r="O115" s="67"/>
      <c r="P115" s="68"/>
      <c r="Q115" s="68"/>
    </row>
    <row r="116" spans="2:17" s="10" customFormat="1" ht="15" customHeight="1">
      <c r="B116" s="11"/>
      <c r="C116" s="11"/>
      <c r="D116" s="11"/>
      <c r="E116" s="12"/>
      <c r="F116" s="12"/>
      <c r="G116" s="12"/>
      <c r="H116" s="12"/>
      <c r="I116" s="12"/>
      <c r="J116" s="12"/>
      <c r="L116" s="52"/>
      <c r="M116" s="62"/>
      <c r="O116" s="67"/>
      <c r="P116" s="68"/>
      <c r="Q116" s="68"/>
    </row>
    <row r="117" spans="2:17" s="10" customFormat="1" ht="15" customHeight="1">
      <c r="B117" s="11"/>
      <c r="C117" s="11"/>
      <c r="D117" s="11"/>
      <c r="E117" s="12"/>
      <c r="F117" s="12"/>
      <c r="G117" s="12"/>
      <c r="H117" s="12"/>
      <c r="I117" s="12"/>
      <c r="J117" s="12"/>
      <c r="L117" s="52"/>
      <c r="M117" s="62"/>
      <c r="O117" s="67"/>
      <c r="P117" s="68"/>
      <c r="Q117" s="68"/>
    </row>
    <row r="118" spans="2:17" s="10" customFormat="1" ht="15" customHeight="1">
      <c r="B118" s="11"/>
      <c r="C118" s="11"/>
      <c r="D118" s="11"/>
      <c r="E118" s="12"/>
      <c r="F118" s="12"/>
      <c r="G118" s="12"/>
      <c r="H118" s="12"/>
      <c r="I118" s="12"/>
      <c r="J118" s="12"/>
      <c r="L118" s="52"/>
      <c r="M118" s="62"/>
      <c r="O118" s="67"/>
      <c r="P118" s="68"/>
      <c r="Q118" s="68"/>
    </row>
    <row r="119" spans="2:17" s="10" customFormat="1" ht="15" customHeight="1">
      <c r="B119" s="11"/>
      <c r="C119" s="11"/>
      <c r="D119" s="11"/>
      <c r="E119" s="12"/>
      <c r="F119" s="12"/>
      <c r="G119" s="12"/>
      <c r="H119" s="12"/>
      <c r="I119" s="12"/>
      <c r="J119" s="12"/>
      <c r="L119" s="52"/>
      <c r="M119" s="62"/>
      <c r="O119" s="67"/>
      <c r="P119" s="68"/>
      <c r="Q119" s="68"/>
    </row>
    <row r="120" spans="2:17" s="10" customFormat="1" ht="15" customHeight="1">
      <c r="B120" s="11"/>
      <c r="C120" s="11"/>
      <c r="D120" s="11"/>
      <c r="E120" s="12"/>
      <c r="F120" s="12"/>
      <c r="G120" s="12"/>
      <c r="H120" s="12"/>
      <c r="I120" s="12"/>
      <c r="J120" s="12"/>
      <c r="L120" s="52"/>
      <c r="M120" s="62"/>
      <c r="O120" s="67"/>
      <c r="P120" s="68"/>
      <c r="Q120" s="68"/>
    </row>
    <row r="121" spans="2:17" s="10" customFormat="1" ht="15" customHeight="1">
      <c r="B121" s="11"/>
      <c r="C121" s="11"/>
      <c r="D121" s="11"/>
      <c r="E121" s="12"/>
      <c r="F121" s="12"/>
      <c r="G121" s="12"/>
      <c r="H121" s="12"/>
      <c r="I121" s="12"/>
      <c r="J121" s="12"/>
      <c r="L121" s="52"/>
      <c r="M121" s="62"/>
      <c r="O121" s="67"/>
      <c r="P121" s="68"/>
      <c r="Q121" s="68"/>
    </row>
    <row r="122" spans="2:17" s="10" customFormat="1" ht="15" customHeight="1">
      <c r="B122" s="11"/>
      <c r="C122" s="11"/>
      <c r="D122" s="11"/>
      <c r="E122" s="12"/>
      <c r="F122" s="12"/>
      <c r="G122" s="12"/>
      <c r="H122" s="12"/>
      <c r="I122" s="12"/>
      <c r="J122" s="12"/>
      <c r="L122" s="52"/>
      <c r="M122" s="62"/>
      <c r="O122" s="67"/>
      <c r="P122" s="68"/>
      <c r="Q122" s="68"/>
    </row>
    <row r="123" spans="2:17" s="10" customFormat="1" ht="15" customHeight="1">
      <c r="B123" s="11"/>
      <c r="C123" s="11"/>
      <c r="D123" s="11"/>
      <c r="E123" s="12"/>
      <c r="F123" s="12"/>
      <c r="G123" s="12"/>
      <c r="H123" s="12"/>
      <c r="I123" s="12"/>
      <c r="J123" s="12"/>
      <c r="L123" s="52"/>
      <c r="M123" s="62"/>
      <c r="O123" s="67"/>
      <c r="P123" s="68"/>
      <c r="Q123" s="68"/>
    </row>
    <row r="124" spans="2:17" s="10" customFormat="1" ht="15" customHeight="1">
      <c r="B124" s="11"/>
      <c r="C124" s="11"/>
      <c r="D124" s="11"/>
      <c r="E124" s="12"/>
      <c r="F124" s="12"/>
      <c r="G124" s="12"/>
      <c r="H124" s="12"/>
      <c r="I124" s="12"/>
      <c r="J124" s="12"/>
      <c r="L124" s="52"/>
      <c r="M124" s="62"/>
      <c r="O124" s="67"/>
      <c r="P124" s="68"/>
      <c r="Q124" s="68"/>
    </row>
    <row r="125" spans="2:17" s="10" customFormat="1" ht="15" customHeight="1">
      <c r="B125" s="11"/>
      <c r="C125" s="11"/>
      <c r="D125" s="11"/>
      <c r="E125" s="12"/>
      <c r="F125" s="12"/>
      <c r="G125" s="12"/>
      <c r="H125" s="12"/>
      <c r="I125" s="12"/>
      <c r="J125" s="12"/>
      <c r="L125" s="52"/>
      <c r="M125" s="62"/>
      <c r="O125" s="67"/>
      <c r="P125" s="68"/>
      <c r="Q125" s="68"/>
    </row>
    <row r="126" spans="2:17" ht="15" customHeight="1">
      <c r="B126" s="11"/>
      <c r="C126" s="11"/>
      <c r="D126" s="11"/>
      <c r="E126" s="12"/>
      <c r="F126" s="12"/>
      <c r="G126" s="12"/>
      <c r="H126" s="12"/>
      <c r="I126" s="12"/>
      <c r="J126" s="12"/>
    </row>
    <row r="127" spans="2:17" s="10" customFormat="1" ht="15" customHeight="1">
      <c r="B127" s="11"/>
      <c r="C127" s="11"/>
      <c r="D127" s="11"/>
      <c r="E127" s="12"/>
      <c r="F127" s="12"/>
      <c r="G127" s="12"/>
      <c r="H127" s="12"/>
      <c r="I127" s="12"/>
      <c r="J127" s="12"/>
      <c r="L127" s="52"/>
      <c r="M127" s="62"/>
      <c r="O127" s="67"/>
      <c r="P127" s="68"/>
      <c r="Q127" s="68"/>
    </row>
    <row r="128" spans="2:17" s="10" customFormat="1" ht="15" customHeight="1">
      <c r="B128" s="11"/>
      <c r="C128" s="11"/>
      <c r="D128" s="11"/>
      <c r="E128" s="12"/>
      <c r="F128" s="12"/>
      <c r="G128" s="12"/>
      <c r="H128" s="12"/>
      <c r="I128" s="12"/>
      <c r="J128" s="12"/>
      <c r="L128" s="52"/>
      <c r="M128" s="62"/>
      <c r="O128" s="67"/>
      <c r="P128" s="68"/>
      <c r="Q128" s="68"/>
    </row>
    <row r="129" spans="2:17" s="10" customFormat="1" ht="15" customHeight="1">
      <c r="B129" s="11"/>
      <c r="C129" s="11"/>
      <c r="D129" s="11"/>
      <c r="E129" s="12"/>
      <c r="F129" s="12"/>
      <c r="G129" s="12"/>
      <c r="H129" s="12"/>
      <c r="I129" s="12"/>
      <c r="J129" s="12"/>
      <c r="L129" s="52"/>
      <c r="M129" s="62"/>
      <c r="O129" s="67"/>
      <c r="P129" s="68"/>
      <c r="Q129" s="68"/>
    </row>
    <row r="130" spans="2:17" s="10" customFormat="1" ht="15" customHeight="1">
      <c r="B130" s="11"/>
      <c r="C130" s="11"/>
      <c r="D130" s="11"/>
      <c r="E130" s="12"/>
      <c r="F130" s="12"/>
      <c r="G130" s="12"/>
      <c r="H130" s="12"/>
      <c r="I130" s="12"/>
      <c r="J130" s="12"/>
      <c r="L130" s="52"/>
      <c r="M130" s="62"/>
      <c r="O130" s="67"/>
      <c r="P130" s="68"/>
      <c r="Q130" s="68"/>
    </row>
    <row r="131" spans="2:17" s="10" customFormat="1" ht="15" customHeight="1">
      <c r="B131" s="11"/>
      <c r="C131" s="11"/>
      <c r="D131" s="11"/>
      <c r="E131" s="12"/>
      <c r="F131" s="12"/>
      <c r="G131" s="12"/>
      <c r="H131" s="12"/>
      <c r="I131" s="12"/>
      <c r="J131" s="12"/>
      <c r="L131" s="52"/>
      <c r="M131" s="62"/>
      <c r="O131" s="67"/>
      <c r="P131" s="68"/>
      <c r="Q131" s="68"/>
    </row>
    <row r="132" spans="2:17" s="10" customFormat="1" ht="15" customHeight="1">
      <c r="B132" s="11"/>
      <c r="C132" s="11"/>
      <c r="D132" s="11"/>
      <c r="E132" s="12"/>
      <c r="F132" s="12"/>
      <c r="G132" s="12"/>
      <c r="H132" s="12"/>
      <c r="I132" s="12"/>
      <c r="J132" s="12"/>
      <c r="L132" s="52"/>
      <c r="M132" s="62"/>
      <c r="O132" s="67"/>
      <c r="P132" s="68"/>
      <c r="Q132" s="68"/>
    </row>
    <row r="133" spans="2:17" s="10" customFormat="1" ht="15" customHeight="1">
      <c r="B133" s="11"/>
      <c r="C133" s="11"/>
      <c r="D133" s="11"/>
      <c r="E133" s="12"/>
      <c r="F133" s="12"/>
      <c r="G133" s="12"/>
      <c r="H133" s="12"/>
      <c r="I133" s="12"/>
      <c r="J133" s="12"/>
      <c r="L133" s="52"/>
      <c r="M133" s="62"/>
      <c r="O133" s="67"/>
      <c r="P133" s="68"/>
      <c r="Q133" s="68"/>
    </row>
    <row r="134" spans="2:17" s="10" customFormat="1" ht="15" customHeight="1">
      <c r="B134" s="11"/>
      <c r="C134" s="11"/>
      <c r="D134" s="11"/>
      <c r="E134" s="12"/>
      <c r="F134" s="12"/>
      <c r="G134" s="12"/>
      <c r="H134" s="12"/>
      <c r="I134" s="12"/>
      <c r="J134" s="12"/>
      <c r="L134" s="52"/>
      <c r="M134" s="62"/>
      <c r="O134" s="67"/>
      <c r="P134" s="68"/>
      <c r="Q134" s="68"/>
    </row>
    <row r="135" spans="2:17" s="10" customFormat="1" ht="15" customHeight="1">
      <c r="B135" s="11"/>
      <c r="C135" s="11"/>
      <c r="D135" s="11"/>
      <c r="E135" s="12"/>
      <c r="F135" s="12"/>
      <c r="G135" s="12"/>
      <c r="H135" s="12"/>
      <c r="I135" s="12"/>
      <c r="J135" s="12"/>
      <c r="L135" s="52"/>
      <c r="M135" s="62"/>
      <c r="O135" s="67"/>
      <c r="P135" s="68"/>
      <c r="Q135" s="68"/>
    </row>
    <row r="136" spans="2:17" s="10" customFormat="1" ht="15" customHeight="1">
      <c r="B136" s="11"/>
      <c r="C136" s="11"/>
      <c r="D136" s="11"/>
      <c r="E136" s="12"/>
      <c r="F136" s="12"/>
      <c r="G136" s="12"/>
      <c r="H136" s="12"/>
      <c r="I136" s="12"/>
      <c r="J136" s="12"/>
      <c r="L136" s="52"/>
      <c r="M136" s="62"/>
      <c r="O136" s="67"/>
      <c r="P136" s="68"/>
      <c r="Q136" s="68"/>
    </row>
    <row r="137" spans="2:17" s="10" customFormat="1" ht="15" customHeight="1">
      <c r="B137" s="11"/>
      <c r="C137" s="11"/>
      <c r="D137" s="11"/>
      <c r="E137" s="12"/>
      <c r="F137" s="12"/>
      <c r="G137" s="12"/>
      <c r="H137" s="12"/>
      <c r="I137" s="12"/>
      <c r="J137" s="12"/>
      <c r="L137" s="52"/>
      <c r="M137" s="62"/>
      <c r="O137" s="67"/>
      <c r="P137" s="68"/>
      <c r="Q137" s="68"/>
    </row>
    <row r="138" spans="2:17" s="10" customFormat="1" ht="15" customHeight="1">
      <c r="B138" s="11"/>
      <c r="C138" s="11"/>
      <c r="D138" s="11"/>
      <c r="E138" s="12"/>
      <c r="F138" s="12"/>
      <c r="G138" s="12"/>
      <c r="H138" s="12"/>
      <c r="I138" s="12"/>
      <c r="J138" s="12"/>
      <c r="L138" s="52"/>
      <c r="M138" s="62"/>
      <c r="O138" s="67"/>
      <c r="P138" s="68"/>
      <c r="Q138" s="68"/>
    </row>
    <row r="139" spans="2:17" s="10" customFormat="1" ht="15" customHeight="1">
      <c r="B139" s="11"/>
      <c r="C139" s="11"/>
      <c r="D139" s="11"/>
      <c r="E139" s="12"/>
      <c r="F139" s="12"/>
      <c r="G139" s="12"/>
      <c r="H139" s="12"/>
      <c r="I139" s="12"/>
      <c r="J139" s="12"/>
      <c r="L139" s="52"/>
      <c r="M139" s="62"/>
      <c r="O139" s="67"/>
      <c r="P139" s="68"/>
      <c r="Q139" s="68"/>
    </row>
    <row r="140" spans="2:17" s="10" customFormat="1" ht="15" customHeight="1">
      <c r="B140" s="11"/>
      <c r="C140" s="11"/>
      <c r="D140" s="11"/>
      <c r="E140" s="12"/>
      <c r="F140" s="12"/>
      <c r="G140" s="12"/>
      <c r="H140" s="12"/>
      <c r="I140" s="12"/>
      <c r="J140" s="12"/>
      <c r="L140" s="52"/>
      <c r="M140" s="62"/>
      <c r="O140" s="67"/>
      <c r="P140" s="68"/>
      <c r="Q140" s="68"/>
    </row>
    <row r="141" spans="2:17" s="10" customFormat="1" ht="15" customHeight="1">
      <c r="B141" s="11"/>
      <c r="C141" s="11"/>
      <c r="D141" s="11"/>
      <c r="E141" s="12"/>
      <c r="F141" s="12"/>
      <c r="G141" s="12"/>
      <c r="H141" s="12"/>
      <c r="I141" s="12"/>
      <c r="J141" s="12"/>
      <c r="L141" s="52"/>
      <c r="M141" s="62"/>
      <c r="O141" s="67"/>
      <c r="P141" s="68"/>
      <c r="Q141" s="68"/>
    </row>
    <row r="142" spans="2:17" s="10" customFormat="1" ht="15" customHeight="1">
      <c r="B142" s="11"/>
      <c r="C142" s="11"/>
      <c r="D142" s="11"/>
      <c r="E142" s="12"/>
      <c r="F142" s="12"/>
      <c r="G142" s="12"/>
      <c r="H142" s="12"/>
      <c r="I142" s="12"/>
      <c r="J142" s="12"/>
      <c r="L142" s="52"/>
      <c r="M142" s="62"/>
      <c r="O142" s="67"/>
      <c r="P142" s="68"/>
      <c r="Q142" s="68"/>
    </row>
    <row r="143" spans="2:17" s="10" customFormat="1" ht="15" customHeight="1">
      <c r="B143" s="11"/>
      <c r="C143" s="11"/>
      <c r="D143" s="11"/>
      <c r="E143" s="12"/>
      <c r="F143" s="12"/>
      <c r="G143" s="12"/>
      <c r="H143" s="12"/>
      <c r="I143" s="12"/>
      <c r="J143" s="12"/>
      <c r="L143" s="52"/>
      <c r="M143" s="62"/>
      <c r="O143" s="67"/>
      <c r="P143" s="68"/>
      <c r="Q143" s="68"/>
    </row>
    <row r="144" spans="2:17" s="10" customFormat="1" ht="15" customHeight="1">
      <c r="B144" s="11"/>
      <c r="C144" s="11"/>
      <c r="D144" s="11"/>
      <c r="E144" s="12"/>
      <c r="F144" s="12"/>
      <c r="G144" s="12"/>
      <c r="H144" s="12"/>
      <c r="I144" s="12"/>
      <c r="J144" s="12"/>
      <c r="L144" s="52"/>
      <c r="M144" s="62"/>
      <c r="O144" s="67"/>
      <c r="P144" s="68"/>
      <c r="Q144" s="68"/>
    </row>
    <row r="145" spans="2:17" s="10" customFormat="1" ht="15" customHeight="1">
      <c r="B145" s="11"/>
      <c r="C145" s="11"/>
      <c r="D145" s="11"/>
      <c r="E145" s="12"/>
      <c r="F145" s="12"/>
      <c r="G145" s="12"/>
      <c r="H145" s="12"/>
      <c r="I145" s="12"/>
      <c r="J145" s="12"/>
      <c r="L145" s="52"/>
      <c r="M145" s="62"/>
      <c r="O145" s="67"/>
      <c r="P145" s="68"/>
      <c r="Q145" s="68"/>
    </row>
    <row r="146" spans="2:17" s="10" customFormat="1" ht="15" customHeight="1">
      <c r="B146" s="11"/>
      <c r="C146" s="11"/>
      <c r="D146" s="11"/>
      <c r="E146" s="12"/>
      <c r="F146" s="12"/>
      <c r="G146" s="12"/>
      <c r="H146" s="12"/>
      <c r="I146" s="12"/>
      <c r="J146" s="12"/>
      <c r="L146" s="52"/>
      <c r="M146" s="62"/>
      <c r="O146" s="67"/>
      <c r="P146" s="68"/>
      <c r="Q146" s="68"/>
    </row>
    <row r="147" spans="2:17" s="10" customFormat="1" ht="15" customHeight="1">
      <c r="B147" s="11"/>
      <c r="C147" s="11"/>
      <c r="D147" s="11"/>
      <c r="E147" s="12"/>
      <c r="F147" s="12"/>
      <c r="G147" s="12"/>
      <c r="H147" s="12"/>
      <c r="I147" s="12"/>
      <c r="J147" s="12"/>
      <c r="L147" s="52"/>
      <c r="M147" s="62"/>
      <c r="O147" s="67"/>
      <c r="P147" s="68"/>
      <c r="Q147" s="68"/>
    </row>
    <row r="148" spans="2:17" s="10" customFormat="1" ht="15" customHeight="1">
      <c r="B148" s="11"/>
      <c r="C148" s="11"/>
      <c r="D148" s="11"/>
      <c r="E148" s="12"/>
      <c r="F148" s="12"/>
      <c r="G148" s="12"/>
      <c r="H148" s="12"/>
      <c r="I148" s="12"/>
      <c r="J148" s="12"/>
      <c r="L148" s="52"/>
      <c r="M148" s="62"/>
      <c r="O148" s="67"/>
      <c r="P148" s="68"/>
      <c r="Q148" s="68"/>
    </row>
    <row r="149" spans="2:17" s="10" customFormat="1" ht="15" customHeight="1">
      <c r="B149" s="11"/>
      <c r="C149" s="11"/>
      <c r="D149" s="11"/>
      <c r="E149" s="12"/>
      <c r="F149" s="12"/>
      <c r="G149" s="12"/>
      <c r="H149" s="12"/>
      <c r="I149" s="12"/>
      <c r="J149" s="12"/>
      <c r="L149" s="52"/>
      <c r="M149" s="62"/>
      <c r="O149" s="67"/>
      <c r="P149" s="68"/>
      <c r="Q149" s="68"/>
    </row>
    <row r="150" spans="2:17" s="10" customFormat="1" ht="15" customHeight="1">
      <c r="B150" s="11"/>
      <c r="C150" s="11"/>
      <c r="D150" s="11"/>
      <c r="E150" s="12"/>
      <c r="F150" s="12"/>
      <c r="G150" s="12"/>
      <c r="H150" s="12"/>
      <c r="I150" s="12"/>
      <c r="J150" s="12"/>
      <c r="L150" s="52"/>
      <c r="M150" s="62"/>
      <c r="O150" s="67"/>
      <c r="P150" s="68"/>
      <c r="Q150" s="68"/>
    </row>
    <row r="151" spans="2:17" s="10" customFormat="1" ht="15" customHeight="1">
      <c r="B151" s="11"/>
      <c r="C151" s="11"/>
      <c r="D151" s="11"/>
      <c r="E151" s="12"/>
      <c r="F151" s="12"/>
      <c r="G151" s="12"/>
      <c r="H151" s="12"/>
      <c r="I151" s="12"/>
      <c r="J151" s="12"/>
      <c r="L151" s="52"/>
      <c r="M151" s="62"/>
      <c r="O151" s="67"/>
      <c r="P151" s="68"/>
      <c r="Q151" s="68"/>
    </row>
    <row r="152" spans="2:17" s="10" customFormat="1" ht="15" customHeight="1">
      <c r="B152" s="11"/>
      <c r="C152" s="11"/>
      <c r="D152" s="11"/>
      <c r="E152" s="12"/>
      <c r="F152" s="12"/>
      <c r="G152" s="12"/>
      <c r="H152" s="12"/>
      <c r="I152" s="12"/>
      <c r="J152" s="12"/>
      <c r="L152" s="52"/>
      <c r="M152" s="62"/>
      <c r="O152" s="67"/>
      <c r="P152" s="68"/>
      <c r="Q152" s="68"/>
    </row>
    <row r="153" spans="2:17" s="10" customFormat="1" ht="15" customHeight="1">
      <c r="B153" s="11"/>
      <c r="C153" s="11"/>
      <c r="D153" s="11"/>
      <c r="E153" s="12"/>
      <c r="F153" s="12"/>
      <c r="G153" s="12"/>
      <c r="H153" s="12"/>
      <c r="I153" s="12"/>
      <c r="J153" s="12"/>
      <c r="L153" s="52"/>
      <c r="M153" s="62"/>
      <c r="O153" s="67"/>
      <c r="P153" s="68"/>
      <c r="Q153" s="68"/>
    </row>
    <row r="154" spans="2:17" s="10" customFormat="1" ht="15" customHeight="1">
      <c r="B154" s="11"/>
      <c r="C154" s="11"/>
      <c r="D154" s="11"/>
      <c r="E154" s="12"/>
      <c r="F154" s="12"/>
      <c r="G154" s="12"/>
      <c r="H154" s="12"/>
      <c r="I154" s="12"/>
      <c r="J154" s="12"/>
      <c r="L154" s="52"/>
      <c r="M154" s="62"/>
      <c r="O154" s="67"/>
      <c r="P154" s="68"/>
      <c r="Q154" s="68"/>
    </row>
    <row r="155" spans="2:17" s="10" customFormat="1" ht="15" customHeight="1">
      <c r="B155" s="11"/>
      <c r="C155" s="11"/>
      <c r="D155" s="11"/>
      <c r="E155" s="12"/>
      <c r="F155" s="12"/>
      <c r="G155" s="12"/>
      <c r="H155" s="12"/>
      <c r="I155" s="12"/>
      <c r="J155" s="12"/>
      <c r="L155" s="52"/>
      <c r="M155" s="62"/>
      <c r="O155" s="67"/>
      <c r="P155" s="68"/>
      <c r="Q155" s="68"/>
    </row>
    <row r="156" spans="2:17" s="10" customFormat="1" ht="15" customHeight="1">
      <c r="B156" s="11"/>
      <c r="C156" s="11"/>
      <c r="D156" s="11"/>
      <c r="E156" s="12"/>
      <c r="F156" s="12"/>
      <c r="G156" s="12"/>
      <c r="H156" s="12"/>
      <c r="I156" s="12"/>
      <c r="J156" s="12"/>
      <c r="L156" s="52"/>
      <c r="M156" s="62"/>
      <c r="O156" s="67"/>
      <c r="P156" s="68"/>
      <c r="Q156" s="68"/>
    </row>
    <row r="157" spans="2:17" s="10" customFormat="1" ht="15" customHeight="1">
      <c r="B157" s="11"/>
      <c r="C157" s="11"/>
      <c r="D157" s="11"/>
      <c r="E157" s="12"/>
      <c r="F157" s="12"/>
      <c r="G157" s="12"/>
      <c r="H157" s="12"/>
      <c r="I157" s="12"/>
      <c r="J157" s="12"/>
      <c r="L157" s="52"/>
      <c r="M157" s="62"/>
      <c r="O157" s="67"/>
      <c r="P157" s="68"/>
      <c r="Q157" s="68"/>
    </row>
    <row r="158" spans="2:17" s="10" customFormat="1" ht="15" customHeight="1">
      <c r="B158" s="11"/>
      <c r="C158" s="11"/>
      <c r="D158" s="11"/>
      <c r="E158" s="12"/>
      <c r="F158" s="12"/>
      <c r="G158" s="12"/>
      <c r="H158" s="12"/>
      <c r="I158" s="12"/>
      <c r="J158" s="12"/>
      <c r="L158" s="52"/>
      <c r="M158" s="62"/>
      <c r="O158" s="67"/>
      <c r="P158" s="68"/>
      <c r="Q158" s="68"/>
    </row>
    <row r="159" spans="2:17" s="10" customFormat="1" ht="15" customHeight="1">
      <c r="B159" s="11"/>
      <c r="C159" s="11"/>
      <c r="D159" s="11"/>
      <c r="E159" s="12"/>
      <c r="F159" s="12"/>
      <c r="G159" s="12"/>
      <c r="H159" s="12"/>
      <c r="I159" s="12"/>
      <c r="J159" s="12"/>
      <c r="L159" s="52"/>
      <c r="M159" s="62"/>
      <c r="O159" s="67"/>
      <c r="P159" s="68"/>
      <c r="Q159" s="68"/>
    </row>
    <row r="160" spans="2:17" s="10" customFormat="1" ht="15" customHeight="1">
      <c r="B160" s="11"/>
      <c r="C160" s="11"/>
      <c r="D160" s="11"/>
      <c r="E160" s="12"/>
      <c r="F160" s="12"/>
      <c r="G160" s="12"/>
      <c r="H160" s="12"/>
      <c r="I160" s="12"/>
      <c r="J160" s="12"/>
      <c r="L160" s="52"/>
      <c r="M160" s="62"/>
      <c r="O160" s="67"/>
      <c r="P160" s="68"/>
      <c r="Q160" s="68"/>
    </row>
    <row r="161" spans="2:17" s="10" customFormat="1" ht="15" customHeight="1">
      <c r="B161" s="11"/>
      <c r="C161" s="11"/>
      <c r="D161" s="11"/>
      <c r="E161" s="12"/>
      <c r="F161" s="12"/>
      <c r="G161" s="12"/>
      <c r="H161" s="12"/>
      <c r="I161" s="12"/>
      <c r="J161" s="12"/>
      <c r="L161" s="52"/>
      <c r="M161" s="62"/>
      <c r="O161" s="67"/>
      <c r="P161" s="68"/>
      <c r="Q161" s="68"/>
    </row>
    <row r="162" spans="2:17" s="10" customFormat="1" ht="15" customHeight="1">
      <c r="B162" s="11"/>
      <c r="C162" s="11"/>
      <c r="D162" s="11"/>
      <c r="E162" s="12"/>
      <c r="F162" s="12"/>
      <c r="G162" s="12"/>
      <c r="H162" s="12"/>
      <c r="I162" s="12"/>
      <c r="J162" s="12"/>
      <c r="L162" s="52"/>
      <c r="M162" s="62"/>
      <c r="O162" s="67"/>
      <c r="P162" s="68"/>
      <c r="Q162" s="68"/>
    </row>
    <row r="163" spans="2:17" s="10" customFormat="1" ht="15" customHeight="1">
      <c r="B163" s="11"/>
      <c r="C163" s="11"/>
      <c r="D163" s="11"/>
      <c r="E163" s="12"/>
      <c r="F163" s="12"/>
      <c r="G163" s="12"/>
      <c r="H163" s="12"/>
      <c r="I163" s="12"/>
      <c r="J163" s="12"/>
      <c r="L163" s="52"/>
      <c r="M163" s="62"/>
      <c r="O163" s="67"/>
      <c r="P163" s="68"/>
      <c r="Q163" s="68"/>
    </row>
    <row r="164" spans="2:17" s="10" customFormat="1" ht="15" customHeight="1">
      <c r="B164" s="11"/>
      <c r="C164" s="11"/>
      <c r="D164" s="11"/>
      <c r="E164" s="12"/>
      <c r="F164" s="12"/>
      <c r="G164" s="12"/>
      <c r="H164" s="12"/>
      <c r="I164" s="12"/>
      <c r="J164" s="12"/>
      <c r="L164" s="52"/>
      <c r="M164" s="62"/>
      <c r="O164" s="67"/>
      <c r="P164" s="68"/>
      <c r="Q164" s="68"/>
    </row>
    <row r="165" spans="2:17" s="10" customFormat="1" ht="15" customHeight="1">
      <c r="B165" s="11"/>
      <c r="C165" s="11"/>
      <c r="D165" s="11"/>
      <c r="E165" s="12"/>
      <c r="F165" s="12"/>
      <c r="G165" s="12"/>
      <c r="H165" s="12"/>
      <c r="I165" s="12"/>
      <c r="J165" s="12"/>
      <c r="L165" s="52"/>
      <c r="M165" s="62"/>
      <c r="O165" s="67"/>
      <c r="P165" s="68"/>
      <c r="Q165" s="68"/>
    </row>
    <row r="166" spans="2:17" s="10" customFormat="1" ht="15" customHeight="1">
      <c r="B166" s="11"/>
      <c r="C166" s="11"/>
      <c r="D166" s="11"/>
      <c r="E166" s="12"/>
      <c r="F166" s="12"/>
      <c r="G166" s="12"/>
      <c r="H166" s="12"/>
      <c r="I166" s="12"/>
      <c r="J166" s="12"/>
      <c r="L166" s="52"/>
      <c r="M166" s="62"/>
      <c r="O166" s="67"/>
      <c r="P166" s="68"/>
      <c r="Q166" s="68"/>
    </row>
    <row r="167" spans="2:17" s="10" customFormat="1" ht="15" customHeight="1">
      <c r="B167" s="11"/>
      <c r="C167" s="11"/>
      <c r="D167" s="11"/>
      <c r="E167" s="12"/>
      <c r="F167" s="12"/>
      <c r="G167" s="12"/>
      <c r="H167" s="12"/>
      <c r="I167" s="12"/>
      <c r="J167" s="12"/>
      <c r="L167" s="52"/>
      <c r="M167" s="62"/>
      <c r="O167" s="67"/>
      <c r="P167" s="68"/>
      <c r="Q167" s="68"/>
    </row>
    <row r="168" spans="2:17" s="10" customFormat="1" ht="15" customHeight="1">
      <c r="B168" s="11"/>
      <c r="C168" s="11"/>
      <c r="D168" s="11"/>
      <c r="E168" s="12"/>
      <c r="F168" s="12"/>
      <c r="G168" s="12"/>
      <c r="H168" s="12"/>
      <c r="I168" s="12"/>
      <c r="J168" s="12"/>
      <c r="L168" s="52"/>
      <c r="M168" s="62"/>
      <c r="O168" s="67"/>
      <c r="P168" s="68"/>
      <c r="Q168" s="68"/>
    </row>
    <row r="169" spans="2:17" s="10" customFormat="1" ht="15" customHeight="1">
      <c r="B169" s="11"/>
      <c r="C169" s="11"/>
      <c r="D169" s="11"/>
      <c r="E169" s="12"/>
      <c r="F169" s="12"/>
      <c r="G169" s="12"/>
      <c r="H169" s="12"/>
      <c r="I169" s="12"/>
      <c r="J169" s="12"/>
      <c r="L169" s="52"/>
      <c r="M169" s="62"/>
      <c r="O169" s="67"/>
      <c r="P169" s="68"/>
      <c r="Q169" s="68"/>
    </row>
    <row r="170" spans="2:17" s="10" customFormat="1" ht="15" customHeight="1">
      <c r="B170" s="11"/>
      <c r="C170" s="11"/>
      <c r="D170" s="11"/>
      <c r="E170" s="12"/>
      <c r="F170" s="12"/>
      <c r="G170" s="12"/>
      <c r="H170" s="12"/>
      <c r="I170" s="12"/>
      <c r="J170" s="12"/>
      <c r="L170" s="52"/>
      <c r="M170" s="62"/>
      <c r="O170" s="67"/>
      <c r="P170" s="68"/>
      <c r="Q170" s="68"/>
    </row>
    <row r="171" spans="2:17" s="10" customFormat="1" ht="15" customHeight="1">
      <c r="B171" s="11"/>
      <c r="C171" s="11"/>
      <c r="D171" s="11"/>
      <c r="E171" s="12"/>
      <c r="F171" s="12"/>
      <c r="G171" s="12"/>
      <c r="H171" s="12"/>
      <c r="I171" s="12"/>
      <c r="J171" s="12"/>
      <c r="L171" s="52"/>
      <c r="M171" s="62"/>
      <c r="O171" s="67"/>
      <c r="P171" s="68"/>
      <c r="Q171" s="68"/>
    </row>
    <row r="172" spans="2:17" s="10" customFormat="1" ht="15" customHeight="1">
      <c r="B172" s="11"/>
      <c r="C172" s="11"/>
      <c r="D172" s="11"/>
      <c r="E172" s="12"/>
      <c r="F172" s="12"/>
      <c r="G172" s="12"/>
      <c r="H172" s="12"/>
      <c r="I172" s="12"/>
      <c r="J172" s="12"/>
      <c r="L172" s="52"/>
      <c r="M172" s="62"/>
      <c r="O172" s="67"/>
      <c r="P172" s="68"/>
      <c r="Q172" s="68"/>
    </row>
    <row r="173" spans="2:17" s="10" customFormat="1" ht="15" customHeight="1">
      <c r="B173" s="11"/>
      <c r="C173" s="11"/>
      <c r="D173" s="11"/>
      <c r="E173" s="12"/>
      <c r="F173" s="12"/>
      <c r="G173" s="12"/>
      <c r="H173" s="12"/>
      <c r="I173" s="12"/>
      <c r="J173" s="12"/>
      <c r="L173" s="52"/>
      <c r="M173" s="62"/>
      <c r="O173" s="67"/>
      <c r="P173" s="68"/>
      <c r="Q173" s="68"/>
    </row>
    <row r="174" spans="2:17" s="10" customFormat="1" ht="15" customHeight="1">
      <c r="B174" s="11"/>
      <c r="C174" s="11"/>
      <c r="D174" s="11"/>
      <c r="E174" s="12"/>
      <c r="F174" s="12"/>
      <c r="G174" s="12"/>
      <c r="H174" s="12"/>
      <c r="I174" s="12"/>
      <c r="J174" s="12"/>
      <c r="L174" s="52"/>
      <c r="M174" s="62"/>
      <c r="O174" s="67"/>
      <c r="P174" s="68"/>
      <c r="Q174" s="68"/>
    </row>
    <row r="175" spans="2:17" s="10" customFormat="1" ht="15" customHeight="1">
      <c r="B175" s="11"/>
      <c r="C175" s="11"/>
      <c r="D175" s="11"/>
      <c r="E175" s="12"/>
      <c r="F175" s="12"/>
      <c r="G175" s="12"/>
      <c r="H175" s="12"/>
      <c r="I175" s="12"/>
      <c r="J175" s="12"/>
      <c r="L175" s="52"/>
      <c r="M175" s="62"/>
      <c r="O175" s="67"/>
      <c r="P175" s="68"/>
      <c r="Q175" s="68"/>
    </row>
    <row r="176" spans="2:17" s="10" customFormat="1" ht="15" customHeight="1">
      <c r="B176" s="11"/>
      <c r="C176" s="11"/>
      <c r="D176" s="11"/>
      <c r="E176" s="12"/>
      <c r="F176" s="12"/>
      <c r="G176" s="12"/>
      <c r="H176" s="12"/>
      <c r="I176" s="12"/>
      <c r="J176" s="12"/>
      <c r="L176" s="52"/>
      <c r="M176" s="62"/>
      <c r="O176" s="67"/>
      <c r="P176" s="68"/>
      <c r="Q176" s="68"/>
    </row>
    <row r="177" spans="2:17" s="10" customFormat="1" ht="15" customHeight="1">
      <c r="B177" s="11"/>
      <c r="C177" s="11"/>
      <c r="D177" s="11"/>
      <c r="E177" s="12"/>
      <c r="F177" s="12"/>
      <c r="G177" s="12"/>
      <c r="H177" s="12"/>
      <c r="I177" s="12"/>
      <c r="J177" s="12"/>
      <c r="L177" s="52"/>
      <c r="M177" s="62"/>
      <c r="O177" s="67"/>
      <c r="P177" s="68"/>
      <c r="Q177" s="68"/>
    </row>
    <row r="178" spans="2:17" s="10" customFormat="1" ht="15" customHeight="1">
      <c r="B178" s="11"/>
      <c r="C178" s="11"/>
      <c r="D178" s="11"/>
      <c r="E178" s="12"/>
      <c r="F178" s="12"/>
      <c r="G178" s="12"/>
      <c r="H178" s="12"/>
      <c r="I178" s="12"/>
      <c r="J178" s="12"/>
      <c r="L178" s="52"/>
      <c r="M178" s="62"/>
      <c r="O178" s="67"/>
      <c r="P178" s="68"/>
      <c r="Q178" s="68"/>
    </row>
    <row r="179" spans="2:17" s="10" customFormat="1" ht="15" customHeight="1">
      <c r="B179" s="11"/>
      <c r="C179" s="11"/>
      <c r="D179" s="11"/>
      <c r="E179" s="12"/>
      <c r="F179" s="12"/>
      <c r="G179" s="12"/>
      <c r="H179" s="12"/>
      <c r="I179" s="12"/>
      <c r="J179" s="12"/>
      <c r="L179" s="52"/>
      <c r="M179" s="62"/>
      <c r="O179" s="67"/>
      <c r="P179" s="68"/>
      <c r="Q179" s="68"/>
    </row>
    <row r="180" spans="2:17" s="10" customFormat="1" ht="15" customHeight="1">
      <c r="B180" s="11"/>
      <c r="C180" s="11"/>
      <c r="D180" s="11"/>
      <c r="E180" s="12"/>
      <c r="F180" s="12"/>
      <c r="G180" s="12"/>
      <c r="H180" s="12"/>
      <c r="I180" s="12"/>
      <c r="J180" s="12"/>
      <c r="L180" s="52"/>
      <c r="M180" s="62"/>
      <c r="O180" s="67"/>
      <c r="P180" s="68"/>
      <c r="Q180" s="68"/>
    </row>
    <row r="181" spans="2:17" s="10" customFormat="1" ht="15" customHeight="1">
      <c r="B181" s="11"/>
      <c r="C181" s="11"/>
      <c r="D181" s="11"/>
      <c r="E181" s="12"/>
      <c r="F181" s="12"/>
      <c r="G181" s="12"/>
      <c r="H181" s="12"/>
      <c r="I181" s="12"/>
      <c r="J181" s="12"/>
      <c r="L181" s="52"/>
      <c r="M181" s="62"/>
      <c r="O181" s="67"/>
      <c r="P181" s="68"/>
      <c r="Q181" s="68"/>
    </row>
    <row r="182" spans="2:17" s="10" customFormat="1" ht="15" customHeight="1">
      <c r="B182" s="11"/>
      <c r="C182" s="11"/>
      <c r="D182" s="11"/>
      <c r="E182" s="12"/>
      <c r="F182" s="12"/>
      <c r="G182" s="12"/>
      <c r="H182" s="12"/>
      <c r="I182" s="12"/>
      <c r="J182" s="12"/>
      <c r="L182" s="52"/>
      <c r="M182" s="62"/>
      <c r="O182" s="67"/>
      <c r="P182" s="68"/>
      <c r="Q182" s="68"/>
    </row>
    <row r="183" spans="2:17" s="10" customFormat="1" ht="15" customHeight="1">
      <c r="B183" s="11"/>
      <c r="C183" s="11"/>
      <c r="D183" s="11"/>
      <c r="E183" s="12"/>
      <c r="F183" s="12"/>
      <c r="G183" s="12"/>
      <c r="H183" s="12"/>
      <c r="I183" s="12"/>
      <c r="J183" s="12"/>
      <c r="L183" s="52"/>
      <c r="M183" s="62"/>
      <c r="O183" s="67"/>
      <c r="P183" s="68"/>
      <c r="Q183" s="68"/>
    </row>
    <row r="184" spans="2:17" s="10" customFormat="1" ht="15" customHeight="1">
      <c r="B184" s="11"/>
      <c r="C184" s="11"/>
      <c r="D184" s="11"/>
      <c r="E184" s="12"/>
      <c r="F184" s="12"/>
      <c r="G184" s="12"/>
      <c r="H184" s="12"/>
      <c r="I184" s="12"/>
      <c r="J184" s="12"/>
      <c r="L184" s="52"/>
      <c r="M184" s="62"/>
      <c r="O184" s="67"/>
      <c r="P184" s="68"/>
      <c r="Q184" s="68"/>
    </row>
    <row r="185" spans="2:17" s="10" customFormat="1" ht="15" customHeight="1">
      <c r="B185" s="11"/>
      <c r="C185" s="11"/>
      <c r="D185" s="11"/>
      <c r="E185" s="12"/>
      <c r="F185" s="12"/>
      <c r="G185" s="12"/>
      <c r="H185" s="12"/>
      <c r="I185" s="12"/>
      <c r="J185" s="12"/>
      <c r="L185" s="52"/>
      <c r="M185" s="62"/>
      <c r="O185" s="67"/>
      <c r="P185" s="68"/>
      <c r="Q185" s="68"/>
    </row>
    <row r="186" spans="2:17" s="10" customFormat="1" ht="15" customHeight="1">
      <c r="B186" s="11"/>
      <c r="C186" s="11"/>
      <c r="D186" s="11"/>
      <c r="E186" s="12"/>
      <c r="F186" s="12"/>
      <c r="G186" s="12"/>
      <c r="H186" s="12"/>
      <c r="I186" s="12"/>
      <c r="J186" s="12"/>
      <c r="L186" s="52"/>
      <c r="M186" s="62"/>
      <c r="O186" s="67"/>
      <c r="P186" s="68"/>
      <c r="Q186" s="68"/>
    </row>
    <row r="187" spans="2:17" s="10" customFormat="1" ht="15" customHeight="1">
      <c r="B187" s="11"/>
      <c r="C187" s="11"/>
      <c r="D187" s="11"/>
      <c r="E187" s="12"/>
      <c r="F187" s="12"/>
      <c r="G187" s="12"/>
      <c r="H187" s="12"/>
      <c r="I187" s="12"/>
      <c r="J187" s="12"/>
      <c r="L187" s="52"/>
      <c r="M187" s="62"/>
      <c r="O187" s="67"/>
      <c r="P187" s="68"/>
      <c r="Q187" s="68"/>
    </row>
    <row r="188" spans="2:17" s="10" customFormat="1" ht="15" customHeight="1">
      <c r="B188" s="11"/>
      <c r="C188" s="11"/>
      <c r="D188" s="11"/>
      <c r="E188" s="12"/>
      <c r="F188" s="12"/>
      <c r="G188" s="12"/>
      <c r="H188" s="12"/>
      <c r="I188" s="12"/>
      <c r="J188" s="12"/>
      <c r="L188" s="52"/>
      <c r="M188" s="62"/>
      <c r="O188" s="67"/>
      <c r="P188" s="68"/>
      <c r="Q188" s="68"/>
    </row>
    <row r="189" spans="2:17" s="10" customFormat="1" ht="15" customHeight="1">
      <c r="B189" s="11"/>
      <c r="C189" s="11"/>
      <c r="D189" s="11"/>
      <c r="E189" s="12"/>
      <c r="F189" s="12"/>
      <c r="G189" s="12"/>
      <c r="H189" s="12"/>
      <c r="I189" s="12"/>
      <c r="J189" s="12"/>
      <c r="L189" s="52"/>
      <c r="M189" s="62"/>
      <c r="O189" s="67"/>
      <c r="P189" s="68"/>
      <c r="Q189" s="68"/>
    </row>
    <row r="190" spans="2:17" s="10" customFormat="1" ht="15" customHeight="1">
      <c r="B190" s="11"/>
      <c r="C190" s="11"/>
      <c r="D190" s="11"/>
      <c r="E190" s="12"/>
      <c r="F190" s="12"/>
      <c r="G190" s="12"/>
      <c r="H190" s="12"/>
      <c r="I190" s="12"/>
      <c r="J190" s="12"/>
      <c r="L190" s="52"/>
      <c r="M190" s="62"/>
      <c r="O190" s="67"/>
      <c r="P190" s="68"/>
      <c r="Q190" s="68"/>
    </row>
    <row r="191" spans="2:17" s="10" customFormat="1" ht="15" customHeight="1">
      <c r="B191" s="11"/>
      <c r="C191" s="11"/>
      <c r="D191" s="11"/>
      <c r="E191" s="12"/>
      <c r="F191" s="12"/>
      <c r="G191" s="12"/>
      <c r="H191" s="12"/>
      <c r="I191" s="12"/>
      <c r="J191" s="12"/>
      <c r="L191" s="52"/>
      <c r="M191" s="62"/>
      <c r="O191" s="67"/>
      <c r="P191" s="68"/>
      <c r="Q191" s="68"/>
    </row>
    <row r="192" spans="2:17" s="10" customFormat="1" ht="15" customHeight="1">
      <c r="B192" s="11"/>
      <c r="C192" s="11"/>
      <c r="D192" s="11"/>
      <c r="E192" s="12"/>
      <c r="F192" s="12"/>
      <c r="G192" s="12"/>
      <c r="H192" s="12"/>
      <c r="I192" s="12"/>
      <c r="J192" s="12"/>
      <c r="L192" s="52"/>
      <c r="M192" s="62"/>
      <c r="O192" s="67"/>
      <c r="P192" s="68"/>
      <c r="Q192" s="68"/>
    </row>
    <row r="193" spans="2:17" s="10" customFormat="1" ht="15" customHeight="1">
      <c r="B193" s="11"/>
      <c r="C193" s="11"/>
      <c r="D193" s="11"/>
      <c r="E193" s="12"/>
      <c r="F193" s="12"/>
      <c r="G193" s="12"/>
      <c r="H193" s="12"/>
      <c r="I193" s="12"/>
      <c r="J193" s="12"/>
      <c r="L193" s="52"/>
      <c r="M193" s="62"/>
      <c r="O193" s="67"/>
      <c r="P193" s="68"/>
      <c r="Q193" s="68"/>
    </row>
    <row r="194" spans="2:17" s="10" customFormat="1" ht="15" customHeight="1">
      <c r="B194" s="11"/>
      <c r="C194" s="11"/>
      <c r="D194" s="11"/>
      <c r="E194" s="12"/>
      <c r="F194" s="12"/>
      <c r="G194" s="12"/>
      <c r="H194" s="12"/>
      <c r="I194" s="12"/>
      <c r="J194" s="12"/>
      <c r="L194" s="52"/>
      <c r="M194" s="62"/>
      <c r="O194" s="67"/>
      <c r="P194" s="68"/>
      <c r="Q194" s="68"/>
    </row>
    <row r="195" spans="2:17" s="10" customFormat="1" ht="15" customHeight="1">
      <c r="B195" s="11"/>
      <c r="C195" s="11"/>
      <c r="D195" s="11"/>
      <c r="E195" s="12"/>
      <c r="F195" s="12"/>
      <c r="G195" s="12"/>
      <c r="H195" s="12"/>
      <c r="I195" s="12"/>
      <c r="J195" s="12"/>
      <c r="L195" s="52"/>
      <c r="M195" s="62"/>
      <c r="O195" s="67"/>
      <c r="P195" s="68"/>
      <c r="Q195" s="68"/>
    </row>
    <row r="196" spans="2:17" s="10" customFormat="1" ht="15" customHeight="1">
      <c r="B196" s="11"/>
      <c r="C196" s="11"/>
      <c r="D196" s="11"/>
      <c r="E196" s="12"/>
      <c r="F196" s="12"/>
      <c r="G196" s="12"/>
      <c r="H196" s="12"/>
      <c r="I196" s="12"/>
      <c r="J196" s="12"/>
      <c r="L196" s="52"/>
      <c r="M196" s="62"/>
      <c r="O196" s="67"/>
      <c r="P196" s="68"/>
      <c r="Q196" s="68"/>
    </row>
    <row r="197" spans="2:17" s="10" customFormat="1" ht="15" customHeight="1">
      <c r="B197" s="11"/>
      <c r="C197" s="11"/>
      <c r="D197" s="11"/>
      <c r="E197" s="12"/>
      <c r="F197" s="12"/>
      <c r="G197" s="12"/>
      <c r="H197" s="12"/>
      <c r="I197" s="12"/>
      <c r="J197" s="12"/>
      <c r="L197" s="52"/>
      <c r="M197" s="62"/>
      <c r="O197" s="67"/>
      <c r="P197" s="68"/>
      <c r="Q197" s="68"/>
    </row>
    <row r="198" spans="2:17" s="10" customFormat="1" ht="15" customHeight="1">
      <c r="B198" s="11"/>
      <c r="C198" s="11"/>
      <c r="D198" s="11"/>
      <c r="E198" s="12"/>
      <c r="F198" s="12"/>
      <c r="G198" s="12"/>
      <c r="H198" s="12"/>
      <c r="I198" s="12"/>
      <c r="J198" s="12"/>
      <c r="L198" s="52"/>
      <c r="M198" s="62"/>
      <c r="O198" s="67"/>
      <c r="P198" s="68"/>
      <c r="Q198" s="68"/>
    </row>
    <row r="199" spans="2:17" s="10" customFormat="1" ht="15" customHeight="1">
      <c r="B199" s="11"/>
      <c r="C199" s="11"/>
      <c r="D199" s="11"/>
      <c r="E199" s="12"/>
      <c r="F199" s="12"/>
      <c r="G199" s="12"/>
      <c r="H199" s="12"/>
      <c r="I199" s="12"/>
      <c r="J199" s="12"/>
      <c r="L199" s="52"/>
      <c r="M199" s="62"/>
      <c r="O199" s="67"/>
      <c r="P199" s="68"/>
      <c r="Q199" s="68"/>
    </row>
    <row r="200" spans="2:17" s="10" customFormat="1" ht="15" customHeight="1">
      <c r="B200" s="11"/>
      <c r="C200" s="11"/>
      <c r="D200" s="11"/>
      <c r="E200" s="12"/>
      <c r="F200" s="12"/>
      <c r="G200" s="12"/>
      <c r="H200" s="12"/>
      <c r="I200" s="12"/>
      <c r="J200" s="12"/>
      <c r="L200" s="52"/>
      <c r="M200" s="62"/>
      <c r="O200" s="67"/>
      <c r="P200" s="68"/>
      <c r="Q200" s="68"/>
    </row>
    <row r="201" spans="2:17" s="10" customFormat="1" ht="15" customHeight="1">
      <c r="B201" s="11"/>
      <c r="C201" s="11"/>
      <c r="D201" s="11"/>
      <c r="E201" s="12"/>
      <c r="F201" s="12"/>
      <c r="G201" s="12"/>
      <c r="H201" s="12"/>
      <c r="I201" s="12"/>
      <c r="J201" s="12"/>
      <c r="L201" s="52"/>
      <c r="M201" s="62"/>
      <c r="O201" s="67"/>
      <c r="P201" s="68"/>
      <c r="Q201" s="68"/>
    </row>
    <row r="202" spans="2:17" s="10" customFormat="1" ht="15" customHeight="1">
      <c r="B202" s="11"/>
      <c r="C202" s="11"/>
      <c r="D202" s="11"/>
      <c r="E202" s="12"/>
      <c r="F202" s="12"/>
      <c r="G202" s="12"/>
      <c r="H202" s="12"/>
      <c r="I202" s="12"/>
      <c r="J202" s="12"/>
      <c r="L202" s="52"/>
      <c r="M202" s="62"/>
      <c r="O202" s="67"/>
      <c r="P202" s="68"/>
      <c r="Q202" s="68"/>
    </row>
    <row r="203" spans="2:17" s="10" customFormat="1" ht="15" customHeight="1">
      <c r="B203" s="11"/>
      <c r="C203" s="11"/>
      <c r="D203" s="11"/>
      <c r="E203" s="12"/>
      <c r="F203" s="12"/>
      <c r="G203" s="12"/>
      <c r="H203" s="12"/>
      <c r="I203" s="12"/>
      <c r="J203" s="12"/>
      <c r="L203" s="52"/>
      <c r="M203" s="62"/>
      <c r="O203" s="67"/>
      <c r="P203" s="68"/>
      <c r="Q203" s="68"/>
    </row>
    <row r="204" spans="2:17" s="10" customFormat="1" ht="15" customHeight="1">
      <c r="B204" s="11"/>
      <c r="C204" s="11"/>
      <c r="D204" s="11"/>
      <c r="E204" s="12"/>
      <c r="F204" s="12"/>
      <c r="G204" s="12"/>
      <c r="H204" s="12"/>
      <c r="I204" s="12"/>
      <c r="J204" s="12"/>
      <c r="L204" s="52"/>
      <c r="M204" s="62"/>
      <c r="O204" s="67"/>
      <c r="P204" s="68"/>
      <c r="Q204" s="68"/>
    </row>
    <row r="205" spans="2:17" s="10" customFormat="1" ht="15" customHeight="1">
      <c r="B205" s="11"/>
      <c r="C205" s="11"/>
      <c r="D205" s="11"/>
      <c r="E205" s="12"/>
      <c r="F205" s="12"/>
      <c r="G205" s="12"/>
      <c r="H205" s="12"/>
      <c r="I205" s="12"/>
      <c r="J205" s="12"/>
      <c r="L205" s="52"/>
      <c r="M205" s="62"/>
      <c r="O205" s="67"/>
      <c r="P205" s="68"/>
      <c r="Q205" s="68"/>
    </row>
    <row r="206" spans="2:17" s="10" customFormat="1" ht="15" customHeight="1">
      <c r="B206" s="11"/>
      <c r="C206" s="11"/>
      <c r="D206" s="11"/>
      <c r="E206" s="12"/>
      <c r="F206" s="12"/>
      <c r="G206" s="12"/>
      <c r="H206" s="12"/>
      <c r="I206" s="12"/>
      <c r="J206" s="12"/>
      <c r="L206" s="52"/>
      <c r="M206" s="62"/>
      <c r="O206" s="67"/>
      <c r="P206" s="68"/>
      <c r="Q206" s="68"/>
    </row>
    <row r="207" spans="2:17" s="10" customFormat="1" ht="15" customHeight="1">
      <c r="B207" s="11"/>
      <c r="C207" s="11"/>
      <c r="D207" s="11"/>
      <c r="E207" s="12"/>
      <c r="F207" s="12"/>
      <c r="G207" s="12"/>
      <c r="H207" s="12"/>
      <c r="I207" s="12"/>
      <c r="J207" s="12"/>
      <c r="L207" s="52"/>
      <c r="M207" s="62"/>
      <c r="O207" s="67"/>
      <c r="P207" s="68"/>
      <c r="Q207" s="68"/>
    </row>
    <row r="208" spans="2:17" s="10" customFormat="1" ht="15" customHeight="1">
      <c r="B208" s="11"/>
      <c r="C208" s="11"/>
      <c r="D208" s="11"/>
      <c r="E208" s="12"/>
      <c r="F208" s="12"/>
      <c r="G208" s="12"/>
      <c r="H208" s="12"/>
      <c r="I208" s="12"/>
      <c r="J208" s="12"/>
      <c r="L208" s="52"/>
      <c r="M208" s="62"/>
      <c r="O208" s="67"/>
      <c r="P208" s="68"/>
      <c r="Q208" s="68"/>
    </row>
    <row r="209" spans="2:17" s="10" customFormat="1" ht="15" customHeight="1">
      <c r="B209" s="11"/>
      <c r="C209" s="11"/>
      <c r="D209" s="11"/>
      <c r="E209" s="12"/>
      <c r="F209" s="12"/>
      <c r="G209" s="12"/>
      <c r="H209" s="12"/>
      <c r="I209" s="12"/>
      <c r="J209" s="12"/>
      <c r="L209" s="52"/>
      <c r="M209" s="62"/>
      <c r="O209" s="67"/>
      <c r="P209" s="68"/>
      <c r="Q209" s="68"/>
    </row>
    <row r="210" spans="2:17" s="10" customFormat="1" ht="15" customHeight="1">
      <c r="B210" s="11"/>
      <c r="C210" s="11"/>
      <c r="D210" s="11"/>
      <c r="E210" s="12"/>
      <c r="F210" s="12"/>
      <c r="G210" s="12"/>
      <c r="H210" s="12"/>
      <c r="I210" s="12"/>
      <c r="J210" s="12"/>
      <c r="L210" s="52"/>
      <c r="M210" s="62"/>
      <c r="O210" s="67"/>
      <c r="P210" s="68"/>
      <c r="Q210" s="68"/>
    </row>
    <row r="211" spans="2:17" s="10" customFormat="1" ht="15" customHeight="1">
      <c r="B211" s="11"/>
      <c r="C211" s="11"/>
      <c r="D211" s="11"/>
      <c r="E211" s="12"/>
      <c r="F211" s="12"/>
      <c r="G211" s="12"/>
      <c r="H211" s="12"/>
      <c r="I211" s="12"/>
      <c r="J211" s="12"/>
      <c r="L211" s="52"/>
      <c r="M211" s="62"/>
      <c r="O211" s="67"/>
      <c r="P211" s="68"/>
      <c r="Q211" s="68"/>
    </row>
    <row r="212" spans="2:17" s="10" customFormat="1" ht="15" customHeight="1">
      <c r="B212" s="11"/>
      <c r="C212" s="11"/>
      <c r="D212" s="11"/>
      <c r="E212" s="12"/>
      <c r="F212" s="12"/>
      <c r="G212" s="12"/>
      <c r="H212" s="12"/>
      <c r="I212" s="12"/>
      <c r="J212" s="12"/>
      <c r="L212" s="52"/>
      <c r="M212" s="62"/>
      <c r="O212" s="67"/>
      <c r="P212" s="68"/>
      <c r="Q212" s="68"/>
    </row>
    <row r="213" spans="2:17" s="10" customFormat="1" ht="15" customHeight="1">
      <c r="B213" s="11"/>
      <c r="C213" s="11"/>
      <c r="D213" s="11"/>
      <c r="E213" s="12"/>
      <c r="F213" s="12"/>
      <c r="G213" s="12"/>
      <c r="H213" s="12"/>
      <c r="I213" s="12"/>
      <c r="J213" s="12"/>
      <c r="L213" s="52"/>
      <c r="M213" s="62"/>
      <c r="O213" s="67"/>
      <c r="P213" s="68"/>
      <c r="Q213" s="68"/>
    </row>
    <row r="214" spans="2:17" s="10" customFormat="1" ht="15" customHeight="1">
      <c r="B214" s="11"/>
      <c r="C214" s="11"/>
      <c r="D214" s="11"/>
      <c r="E214" s="12"/>
      <c r="F214" s="12"/>
      <c r="G214" s="12"/>
      <c r="H214" s="12"/>
      <c r="I214" s="12"/>
      <c r="J214" s="12"/>
      <c r="L214" s="52"/>
      <c r="M214" s="62"/>
      <c r="O214" s="67"/>
      <c r="P214" s="68"/>
      <c r="Q214" s="68"/>
    </row>
    <row r="215" spans="2:17" s="10" customFormat="1" ht="15" customHeight="1">
      <c r="B215" s="11"/>
      <c r="C215" s="11"/>
      <c r="D215" s="11"/>
      <c r="E215" s="12"/>
      <c r="F215" s="12"/>
      <c r="G215" s="12"/>
      <c r="H215" s="12"/>
      <c r="I215" s="12"/>
      <c r="J215" s="12"/>
      <c r="L215" s="52"/>
      <c r="M215" s="62"/>
      <c r="O215" s="67"/>
      <c r="P215" s="68"/>
      <c r="Q215" s="68"/>
    </row>
    <row r="216" spans="2:17" s="10" customFormat="1" ht="15" customHeight="1">
      <c r="B216" s="11"/>
      <c r="C216" s="11"/>
      <c r="D216" s="11"/>
      <c r="E216" s="12"/>
      <c r="F216" s="12"/>
      <c r="G216" s="12"/>
      <c r="H216" s="12"/>
      <c r="I216" s="12"/>
      <c r="J216" s="12"/>
      <c r="L216" s="52"/>
      <c r="M216" s="62"/>
      <c r="O216" s="67"/>
      <c r="P216" s="68"/>
      <c r="Q216" s="68"/>
    </row>
    <row r="217" spans="2:17" s="10" customFormat="1" ht="15" customHeight="1">
      <c r="B217" s="11"/>
      <c r="C217" s="11"/>
      <c r="D217" s="11"/>
      <c r="E217" s="12"/>
      <c r="F217" s="12"/>
      <c r="G217" s="12"/>
      <c r="H217" s="12"/>
      <c r="I217" s="12"/>
      <c r="J217" s="12"/>
      <c r="L217" s="52"/>
      <c r="M217" s="62"/>
      <c r="O217" s="67"/>
      <c r="P217" s="68"/>
      <c r="Q217" s="68"/>
    </row>
    <row r="218" spans="2:17" s="10" customFormat="1" ht="15" customHeight="1">
      <c r="B218" s="11"/>
      <c r="C218" s="11"/>
      <c r="D218" s="11"/>
      <c r="E218" s="12"/>
      <c r="F218" s="12"/>
      <c r="G218" s="12"/>
      <c r="H218" s="12"/>
      <c r="I218" s="12"/>
      <c r="J218" s="12"/>
      <c r="L218" s="52"/>
      <c r="M218" s="62"/>
      <c r="O218" s="67"/>
      <c r="P218" s="68"/>
      <c r="Q218" s="68"/>
    </row>
    <row r="219" spans="2:17" s="10" customFormat="1" ht="15" customHeight="1">
      <c r="B219" s="11"/>
      <c r="C219" s="11"/>
      <c r="D219" s="11"/>
      <c r="E219" s="12"/>
      <c r="F219" s="12"/>
      <c r="G219" s="12"/>
      <c r="H219" s="12"/>
      <c r="I219" s="12"/>
      <c r="J219" s="12"/>
      <c r="L219" s="52"/>
      <c r="M219" s="62"/>
      <c r="O219" s="67"/>
      <c r="P219" s="68"/>
      <c r="Q219" s="68"/>
    </row>
    <row r="220" spans="2:17" s="10" customFormat="1" ht="15" customHeight="1">
      <c r="B220" s="11"/>
      <c r="C220" s="11"/>
      <c r="D220" s="11"/>
      <c r="E220" s="12"/>
      <c r="F220" s="12"/>
      <c r="G220" s="12"/>
      <c r="H220" s="12"/>
      <c r="I220" s="12"/>
      <c r="J220" s="12"/>
      <c r="L220" s="52"/>
      <c r="M220" s="62"/>
      <c r="O220" s="67"/>
      <c r="P220" s="68"/>
      <c r="Q220" s="68"/>
    </row>
    <row r="221" spans="2:17" s="10" customFormat="1" ht="15" customHeight="1">
      <c r="B221" s="11"/>
      <c r="C221" s="11"/>
      <c r="D221" s="11"/>
      <c r="E221" s="12"/>
      <c r="F221" s="12"/>
      <c r="G221" s="12"/>
      <c r="H221" s="12"/>
      <c r="I221" s="12"/>
      <c r="J221" s="12"/>
      <c r="L221" s="52"/>
      <c r="M221" s="62"/>
      <c r="O221" s="67"/>
      <c r="P221" s="68"/>
      <c r="Q221" s="68"/>
    </row>
    <row r="222" spans="2:17" s="10" customFormat="1" ht="15" customHeight="1">
      <c r="B222" s="11"/>
      <c r="C222" s="11"/>
      <c r="D222" s="11"/>
      <c r="E222" s="12"/>
      <c r="F222" s="12"/>
      <c r="G222" s="12"/>
      <c r="H222" s="12"/>
      <c r="I222" s="12"/>
      <c r="J222" s="12"/>
      <c r="L222" s="52"/>
      <c r="M222" s="62"/>
      <c r="O222" s="67"/>
      <c r="P222" s="68"/>
      <c r="Q222" s="68"/>
    </row>
    <row r="223" spans="2:17" s="10" customFormat="1" ht="15" customHeight="1">
      <c r="B223" s="11"/>
      <c r="C223" s="11"/>
      <c r="D223" s="11"/>
      <c r="E223" s="12"/>
      <c r="F223" s="12"/>
      <c r="G223" s="12"/>
      <c r="H223" s="12"/>
      <c r="I223" s="12"/>
      <c r="J223" s="12"/>
      <c r="L223" s="52"/>
      <c r="M223" s="62"/>
      <c r="O223" s="67"/>
      <c r="P223" s="68"/>
      <c r="Q223" s="68"/>
    </row>
    <row r="224" spans="2:17" s="10" customFormat="1" ht="15" customHeight="1">
      <c r="B224" s="11"/>
      <c r="C224" s="11"/>
      <c r="D224" s="11"/>
      <c r="E224" s="12"/>
      <c r="F224" s="12"/>
      <c r="G224" s="12"/>
      <c r="H224" s="12"/>
      <c r="I224" s="12"/>
      <c r="J224" s="12"/>
      <c r="L224" s="52"/>
      <c r="M224" s="62"/>
      <c r="O224" s="67"/>
      <c r="P224" s="68"/>
      <c r="Q224" s="68"/>
    </row>
    <row r="225" spans="2:17" s="10" customFormat="1" ht="15" customHeight="1">
      <c r="B225" s="11"/>
      <c r="C225" s="11"/>
      <c r="D225" s="11"/>
      <c r="E225" s="12"/>
      <c r="F225" s="12"/>
      <c r="G225" s="12"/>
      <c r="H225" s="12"/>
      <c r="I225" s="12"/>
      <c r="J225" s="12"/>
      <c r="L225" s="52"/>
      <c r="M225" s="62"/>
      <c r="O225" s="67"/>
      <c r="P225" s="68"/>
      <c r="Q225" s="68"/>
    </row>
    <row r="226" spans="2:17" s="10" customFormat="1" ht="15" customHeight="1">
      <c r="B226" s="11"/>
      <c r="C226" s="11"/>
      <c r="D226" s="11"/>
      <c r="E226" s="12"/>
      <c r="F226" s="12"/>
      <c r="G226" s="12"/>
      <c r="H226" s="12"/>
      <c r="I226" s="12"/>
      <c r="J226" s="12"/>
      <c r="L226" s="52"/>
      <c r="M226" s="62"/>
      <c r="O226" s="67"/>
      <c r="P226" s="68"/>
      <c r="Q226" s="68"/>
    </row>
    <row r="227" spans="2:17" s="10" customFormat="1" ht="15" customHeight="1">
      <c r="B227" s="11"/>
      <c r="C227" s="11"/>
      <c r="D227" s="11"/>
      <c r="E227" s="12"/>
      <c r="F227" s="12"/>
      <c r="G227" s="12"/>
      <c r="H227" s="12"/>
      <c r="I227" s="12"/>
      <c r="J227" s="12"/>
      <c r="L227" s="52"/>
      <c r="M227" s="62"/>
      <c r="O227" s="67"/>
      <c r="P227" s="68"/>
      <c r="Q227" s="68"/>
    </row>
    <row r="228" spans="2:17" s="10" customFormat="1" ht="15" customHeight="1">
      <c r="B228" s="11"/>
      <c r="C228" s="11"/>
      <c r="D228" s="11"/>
      <c r="E228" s="12"/>
      <c r="F228" s="12"/>
      <c r="G228" s="12"/>
      <c r="H228" s="12"/>
      <c r="I228" s="12"/>
      <c r="J228" s="12"/>
      <c r="L228" s="52"/>
      <c r="M228" s="62"/>
      <c r="O228" s="67"/>
      <c r="P228" s="68"/>
      <c r="Q228" s="68"/>
    </row>
    <row r="229" spans="2:17" s="10" customFormat="1" ht="15" customHeight="1">
      <c r="B229" s="11"/>
      <c r="C229" s="11"/>
      <c r="D229" s="11"/>
      <c r="E229" s="12"/>
      <c r="F229" s="12"/>
      <c r="G229" s="12"/>
      <c r="H229" s="12"/>
      <c r="I229" s="12"/>
      <c r="J229" s="12"/>
      <c r="L229" s="52"/>
      <c r="M229" s="62"/>
      <c r="O229" s="67"/>
      <c r="P229" s="68"/>
      <c r="Q229" s="68"/>
    </row>
    <row r="230" spans="2:17" s="10" customFormat="1" ht="15" customHeight="1">
      <c r="B230" s="11"/>
      <c r="C230" s="11"/>
      <c r="D230" s="11"/>
      <c r="E230" s="12"/>
      <c r="F230" s="12"/>
      <c r="G230" s="12"/>
      <c r="H230" s="12"/>
      <c r="I230" s="12"/>
      <c r="J230" s="12"/>
      <c r="L230" s="52"/>
      <c r="M230" s="62"/>
      <c r="O230" s="67"/>
      <c r="P230" s="68"/>
      <c r="Q230" s="68"/>
    </row>
    <row r="231" spans="2:17" s="10" customFormat="1" ht="15" customHeight="1">
      <c r="B231" s="11"/>
      <c r="C231" s="11"/>
      <c r="D231" s="11"/>
      <c r="E231" s="12"/>
      <c r="F231" s="12"/>
      <c r="G231" s="12"/>
      <c r="H231" s="12"/>
      <c r="I231" s="12"/>
      <c r="J231" s="12"/>
      <c r="L231" s="52"/>
      <c r="M231" s="62"/>
      <c r="O231" s="67"/>
      <c r="P231" s="68"/>
      <c r="Q231" s="68"/>
    </row>
    <row r="232" spans="2:17" s="10" customFormat="1" ht="15" customHeight="1">
      <c r="B232" s="11"/>
      <c r="C232" s="11"/>
      <c r="D232" s="11"/>
      <c r="E232" s="12"/>
      <c r="F232" s="12"/>
      <c r="G232" s="12"/>
      <c r="H232" s="12"/>
      <c r="I232" s="12"/>
      <c r="J232" s="12"/>
      <c r="L232" s="52"/>
      <c r="M232" s="62"/>
      <c r="O232" s="67"/>
      <c r="P232" s="68"/>
      <c r="Q232" s="68"/>
    </row>
    <row r="233" spans="2:17" s="10" customFormat="1" ht="15" customHeight="1">
      <c r="B233" s="11"/>
      <c r="C233" s="11"/>
      <c r="D233" s="11"/>
      <c r="E233" s="12"/>
      <c r="F233" s="12"/>
      <c r="G233" s="12"/>
      <c r="H233" s="12"/>
      <c r="I233" s="12"/>
      <c r="J233" s="12"/>
      <c r="L233" s="52"/>
      <c r="M233" s="62"/>
      <c r="O233" s="67"/>
      <c r="P233" s="68"/>
      <c r="Q233" s="68"/>
    </row>
    <row r="234" spans="2:17" s="10" customFormat="1" ht="15" customHeight="1">
      <c r="B234" s="11"/>
      <c r="C234" s="11"/>
      <c r="D234" s="11"/>
      <c r="E234" s="12"/>
      <c r="F234" s="12"/>
      <c r="G234" s="12"/>
      <c r="H234" s="12"/>
      <c r="I234" s="12"/>
      <c r="J234" s="12"/>
      <c r="L234" s="52"/>
      <c r="M234" s="62"/>
      <c r="O234" s="67"/>
      <c r="P234" s="68"/>
      <c r="Q234" s="68"/>
    </row>
    <row r="235" spans="2:17" s="10" customFormat="1" ht="15" customHeight="1">
      <c r="B235" s="11"/>
      <c r="C235" s="11"/>
      <c r="D235" s="11"/>
      <c r="E235" s="12"/>
      <c r="F235" s="12"/>
      <c r="G235" s="12"/>
      <c r="H235" s="12"/>
      <c r="I235" s="12"/>
      <c r="J235" s="12"/>
      <c r="L235" s="52"/>
      <c r="M235" s="62"/>
      <c r="O235" s="67"/>
      <c r="P235" s="68"/>
      <c r="Q235" s="68"/>
    </row>
    <row r="236" spans="2:17" s="10" customFormat="1" ht="15" customHeight="1">
      <c r="B236" s="11"/>
      <c r="C236" s="11"/>
      <c r="D236" s="11"/>
      <c r="E236" s="12"/>
      <c r="F236" s="12"/>
      <c r="G236" s="12"/>
      <c r="H236" s="12"/>
      <c r="I236" s="12"/>
      <c r="J236" s="12"/>
      <c r="L236" s="52"/>
      <c r="M236" s="62"/>
      <c r="O236" s="67"/>
      <c r="P236" s="68"/>
      <c r="Q236" s="68"/>
    </row>
    <row r="237" spans="2:17" s="10" customFormat="1" ht="15" customHeight="1">
      <c r="B237" s="11"/>
      <c r="C237" s="11"/>
      <c r="D237" s="11"/>
      <c r="E237" s="12"/>
      <c r="F237" s="12"/>
      <c r="G237" s="12"/>
      <c r="H237" s="12"/>
      <c r="I237" s="12"/>
      <c r="J237" s="12"/>
      <c r="L237" s="52"/>
      <c r="M237" s="62"/>
      <c r="O237" s="67"/>
      <c r="P237" s="68"/>
      <c r="Q237" s="68"/>
    </row>
    <row r="238" spans="2:17" s="10" customFormat="1" ht="15" customHeight="1">
      <c r="B238" s="11"/>
      <c r="C238" s="11"/>
      <c r="D238" s="11"/>
      <c r="E238" s="12"/>
      <c r="F238" s="12"/>
      <c r="G238" s="12"/>
      <c r="H238" s="12"/>
      <c r="I238" s="12"/>
      <c r="J238" s="12"/>
      <c r="L238" s="52"/>
      <c r="M238" s="62"/>
      <c r="O238" s="67"/>
      <c r="P238" s="68"/>
      <c r="Q238" s="68"/>
    </row>
    <row r="239" spans="2:17" s="10" customFormat="1" ht="15" customHeight="1">
      <c r="B239" s="11"/>
      <c r="C239" s="11"/>
      <c r="D239" s="11"/>
      <c r="E239" s="12"/>
      <c r="F239" s="12"/>
      <c r="G239" s="12"/>
      <c r="H239" s="12"/>
      <c r="I239" s="12"/>
      <c r="J239" s="12"/>
      <c r="L239" s="52"/>
      <c r="M239" s="62"/>
      <c r="O239" s="67"/>
      <c r="P239" s="68"/>
      <c r="Q239" s="68"/>
    </row>
    <row r="240" spans="2:17" s="10" customFormat="1" ht="15" customHeight="1">
      <c r="B240" s="11"/>
      <c r="C240" s="11"/>
      <c r="D240" s="11"/>
      <c r="E240" s="12"/>
      <c r="F240" s="12"/>
      <c r="G240" s="12"/>
      <c r="H240" s="12"/>
      <c r="I240" s="12"/>
      <c r="J240" s="12"/>
      <c r="L240" s="52"/>
      <c r="M240" s="62"/>
      <c r="O240" s="67"/>
      <c r="P240" s="68"/>
      <c r="Q240" s="68"/>
    </row>
    <row r="241" spans="2:17" s="10" customFormat="1" ht="15" customHeight="1">
      <c r="B241" s="11"/>
      <c r="C241" s="11"/>
      <c r="D241" s="11"/>
      <c r="E241" s="12"/>
      <c r="F241" s="12"/>
      <c r="G241" s="12"/>
      <c r="H241" s="12"/>
      <c r="I241" s="12"/>
      <c r="J241" s="12"/>
      <c r="L241" s="52"/>
      <c r="M241" s="62"/>
      <c r="O241" s="67"/>
      <c r="P241" s="68"/>
      <c r="Q241" s="68"/>
    </row>
    <row r="242" spans="2:17" s="10" customFormat="1" ht="15" customHeight="1">
      <c r="B242" s="11"/>
      <c r="C242" s="11"/>
      <c r="D242" s="11"/>
      <c r="E242" s="12"/>
      <c r="F242" s="12"/>
      <c r="G242" s="12"/>
      <c r="H242" s="12"/>
      <c r="I242" s="12"/>
      <c r="J242" s="12"/>
      <c r="L242" s="52"/>
      <c r="M242" s="62"/>
      <c r="O242" s="67"/>
      <c r="P242" s="68"/>
      <c r="Q242" s="68"/>
    </row>
    <row r="243" spans="2:17" s="10" customFormat="1" ht="15" customHeight="1">
      <c r="B243" s="11"/>
      <c r="C243" s="11"/>
      <c r="D243" s="11"/>
      <c r="E243" s="12"/>
      <c r="F243" s="12"/>
      <c r="G243" s="12"/>
      <c r="H243" s="12"/>
      <c r="I243" s="12"/>
      <c r="J243" s="12"/>
      <c r="L243" s="52"/>
      <c r="M243" s="62"/>
      <c r="O243" s="67"/>
      <c r="P243" s="68"/>
      <c r="Q243" s="68"/>
    </row>
    <row r="244" spans="2:17" s="10" customFormat="1" ht="15" customHeight="1">
      <c r="B244" s="11"/>
      <c r="C244" s="11"/>
      <c r="D244" s="11"/>
      <c r="E244" s="12"/>
      <c r="F244" s="12"/>
      <c r="G244" s="12"/>
      <c r="H244" s="12"/>
      <c r="I244" s="12"/>
      <c r="J244" s="12"/>
      <c r="L244" s="52"/>
      <c r="M244" s="62"/>
      <c r="O244" s="67"/>
      <c r="P244" s="68"/>
      <c r="Q244" s="68"/>
    </row>
    <row r="245" spans="2:17" s="10" customFormat="1" ht="15" customHeight="1">
      <c r="B245" s="11"/>
      <c r="C245" s="11"/>
      <c r="D245" s="11"/>
      <c r="E245" s="12"/>
      <c r="F245" s="12"/>
      <c r="G245" s="12"/>
      <c r="H245" s="12"/>
      <c r="I245" s="12"/>
      <c r="J245" s="12"/>
      <c r="L245" s="52"/>
      <c r="M245" s="62"/>
      <c r="O245" s="67"/>
      <c r="P245" s="68"/>
      <c r="Q245" s="68"/>
    </row>
    <row r="246" spans="2:17" s="10" customFormat="1" ht="15" customHeight="1">
      <c r="B246" s="11"/>
      <c r="C246" s="11"/>
      <c r="D246" s="11"/>
      <c r="E246" s="12"/>
      <c r="F246" s="12"/>
      <c r="G246" s="12"/>
      <c r="H246" s="12"/>
      <c r="I246" s="12"/>
      <c r="J246" s="12"/>
      <c r="L246" s="52"/>
      <c r="M246" s="62"/>
      <c r="O246" s="67"/>
      <c r="P246" s="68"/>
      <c r="Q246" s="68"/>
    </row>
    <row r="247" spans="2:17" s="10" customFormat="1" ht="15" customHeight="1">
      <c r="B247" s="11"/>
      <c r="C247" s="11"/>
      <c r="D247" s="11"/>
      <c r="E247" s="12"/>
      <c r="F247" s="12"/>
      <c r="G247" s="12"/>
      <c r="H247" s="12"/>
      <c r="I247" s="12"/>
      <c r="J247" s="12"/>
      <c r="L247" s="52"/>
      <c r="M247" s="62"/>
      <c r="O247" s="67"/>
      <c r="P247" s="68"/>
      <c r="Q247" s="68"/>
    </row>
    <row r="248" spans="2:17" s="10" customFormat="1" ht="15" customHeight="1">
      <c r="B248" s="11"/>
      <c r="C248" s="11"/>
      <c r="D248" s="11"/>
      <c r="E248" s="12"/>
      <c r="F248" s="12"/>
      <c r="G248" s="12"/>
      <c r="H248" s="12"/>
      <c r="I248" s="12"/>
      <c r="J248" s="12"/>
      <c r="L248" s="52"/>
      <c r="M248" s="62"/>
      <c r="O248" s="67"/>
      <c r="P248" s="68"/>
      <c r="Q248" s="68"/>
    </row>
    <row r="249" spans="2:17" s="10" customFormat="1" ht="15" customHeight="1">
      <c r="B249" s="11"/>
      <c r="C249" s="11"/>
      <c r="D249" s="11"/>
      <c r="E249" s="12"/>
      <c r="F249" s="12"/>
      <c r="G249" s="12"/>
      <c r="H249" s="12"/>
      <c r="I249" s="12"/>
      <c r="J249" s="12"/>
      <c r="L249" s="52"/>
      <c r="M249" s="62"/>
      <c r="O249" s="67"/>
      <c r="P249" s="68"/>
      <c r="Q249" s="68"/>
    </row>
    <row r="250" spans="2:17" s="10" customFormat="1" ht="15" customHeight="1">
      <c r="B250" s="11"/>
      <c r="C250" s="11"/>
      <c r="D250" s="11"/>
      <c r="E250" s="12"/>
      <c r="F250" s="12"/>
      <c r="G250" s="12"/>
      <c r="H250" s="12"/>
      <c r="I250" s="12"/>
      <c r="J250" s="12"/>
      <c r="L250" s="52"/>
      <c r="M250" s="62"/>
      <c r="O250" s="67"/>
      <c r="P250" s="68"/>
      <c r="Q250" s="68"/>
    </row>
    <row r="251" spans="2:17" s="10" customFormat="1" ht="15" customHeight="1">
      <c r="B251" s="11"/>
      <c r="C251" s="11"/>
      <c r="D251" s="11"/>
      <c r="E251" s="12"/>
      <c r="F251" s="12"/>
      <c r="G251" s="12"/>
      <c r="H251" s="12"/>
      <c r="I251" s="12"/>
      <c r="J251" s="12"/>
      <c r="L251" s="52"/>
      <c r="M251" s="62"/>
      <c r="O251" s="67"/>
      <c r="P251" s="68"/>
      <c r="Q251" s="68"/>
    </row>
    <row r="252" spans="2:17" s="10" customFormat="1" ht="15" customHeight="1">
      <c r="B252" s="11"/>
      <c r="C252" s="11"/>
      <c r="D252" s="11"/>
      <c r="E252" s="12"/>
      <c r="F252" s="12"/>
      <c r="G252" s="12"/>
      <c r="H252" s="12"/>
      <c r="I252" s="12"/>
      <c r="J252" s="12"/>
      <c r="L252" s="52"/>
      <c r="M252" s="62"/>
      <c r="O252" s="67"/>
      <c r="P252" s="68"/>
      <c r="Q252" s="68"/>
    </row>
    <row r="253" spans="2:17" s="10" customFormat="1" ht="15" customHeight="1">
      <c r="B253" s="11"/>
      <c r="C253" s="11"/>
      <c r="D253" s="11"/>
      <c r="E253" s="12"/>
      <c r="F253" s="12"/>
      <c r="G253" s="12"/>
      <c r="H253" s="12"/>
      <c r="I253" s="12"/>
      <c r="J253" s="12"/>
      <c r="L253" s="52"/>
      <c r="M253" s="62"/>
      <c r="O253" s="67"/>
      <c r="P253" s="68"/>
      <c r="Q253" s="68"/>
    </row>
    <row r="254" spans="2:17" s="10" customFormat="1" ht="15" customHeight="1">
      <c r="B254" s="11"/>
      <c r="C254" s="11"/>
      <c r="D254" s="11"/>
      <c r="E254" s="12"/>
      <c r="F254" s="12"/>
      <c r="G254" s="12"/>
      <c r="H254" s="12"/>
      <c r="I254" s="12"/>
      <c r="J254" s="12"/>
      <c r="L254" s="52"/>
      <c r="M254" s="62"/>
      <c r="O254" s="67"/>
      <c r="P254" s="68"/>
      <c r="Q254" s="68"/>
    </row>
    <row r="255" spans="2:17" s="10" customFormat="1" ht="15" customHeight="1">
      <c r="B255" s="11"/>
      <c r="C255" s="11"/>
      <c r="D255" s="11"/>
      <c r="E255" s="12"/>
      <c r="F255" s="12"/>
      <c r="G255" s="12"/>
      <c r="H255" s="12"/>
      <c r="I255" s="12"/>
      <c r="J255" s="12"/>
      <c r="L255" s="52"/>
      <c r="M255" s="62"/>
      <c r="O255" s="67"/>
      <c r="P255" s="68"/>
      <c r="Q255" s="68"/>
    </row>
    <row r="256" spans="2:17" s="10" customFormat="1" ht="15" customHeight="1">
      <c r="B256" s="11"/>
      <c r="C256" s="11"/>
      <c r="D256" s="11"/>
      <c r="E256" s="12"/>
      <c r="F256" s="12"/>
      <c r="G256" s="12"/>
      <c r="H256" s="12"/>
      <c r="I256" s="12"/>
      <c r="J256" s="12"/>
      <c r="L256" s="52"/>
      <c r="M256" s="62"/>
      <c r="O256" s="67"/>
      <c r="P256" s="68"/>
      <c r="Q256" s="68"/>
    </row>
    <row r="257" spans="2:17" s="10" customFormat="1" ht="15" customHeight="1">
      <c r="B257" s="11"/>
      <c r="C257" s="11"/>
      <c r="D257" s="11"/>
      <c r="E257" s="12"/>
      <c r="F257" s="12"/>
      <c r="G257" s="12"/>
      <c r="H257" s="12"/>
      <c r="I257" s="12"/>
      <c r="J257" s="12"/>
      <c r="L257" s="52"/>
      <c r="M257" s="62"/>
      <c r="O257" s="67"/>
      <c r="P257" s="68"/>
      <c r="Q257" s="68"/>
    </row>
    <row r="258" spans="2:17" s="10" customFormat="1" ht="15" customHeight="1">
      <c r="B258" s="11"/>
      <c r="C258" s="11"/>
      <c r="D258" s="11"/>
      <c r="E258" s="12"/>
      <c r="F258" s="12"/>
      <c r="G258" s="12"/>
      <c r="H258" s="12"/>
      <c r="I258" s="12"/>
      <c r="J258" s="12"/>
      <c r="L258" s="52"/>
      <c r="M258" s="62"/>
      <c r="O258" s="67"/>
      <c r="P258" s="68"/>
      <c r="Q258" s="68"/>
    </row>
    <row r="259" spans="2:17" s="10" customFormat="1" ht="15" customHeight="1">
      <c r="B259" s="11"/>
      <c r="C259" s="11"/>
      <c r="D259" s="11"/>
      <c r="E259" s="12"/>
      <c r="F259" s="12"/>
      <c r="G259" s="12"/>
      <c r="H259" s="12"/>
      <c r="I259" s="12"/>
      <c r="J259" s="12"/>
      <c r="L259" s="52"/>
      <c r="M259" s="62"/>
      <c r="O259" s="67"/>
      <c r="P259" s="68"/>
      <c r="Q259" s="68"/>
    </row>
    <row r="260" spans="2:17" s="10" customFormat="1" ht="15" customHeight="1">
      <c r="B260" s="11"/>
      <c r="C260" s="11"/>
      <c r="D260" s="11"/>
      <c r="E260" s="12"/>
      <c r="F260" s="12"/>
      <c r="G260" s="12"/>
      <c r="H260" s="12"/>
      <c r="I260" s="12"/>
      <c r="J260" s="12"/>
      <c r="L260" s="52"/>
      <c r="M260" s="62"/>
      <c r="O260" s="67"/>
      <c r="P260" s="68"/>
      <c r="Q260" s="68"/>
    </row>
    <row r="261" spans="2:17" s="10" customFormat="1" ht="15" customHeight="1">
      <c r="B261" s="11"/>
      <c r="C261" s="11"/>
      <c r="D261" s="11"/>
      <c r="E261" s="12"/>
      <c r="F261" s="12"/>
      <c r="G261" s="12"/>
      <c r="H261" s="12"/>
      <c r="I261" s="12"/>
      <c r="J261" s="12"/>
      <c r="L261" s="52"/>
      <c r="M261" s="62"/>
      <c r="O261" s="67"/>
      <c r="P261" s="68"/>
      <c r="Q261" s="68"/>
    </row>
    <row r="262" spans="2:17" s="10" customFormat="1" ht="15" customHeight="1">
      <c r="B262" s="11"/>
      <c r="C262" s="11"/>
      <c r="D262" s="11"/>
      <c r="E262" s="12"/>
      <c r="F262" s="12"/>
      <c r="G262" s="12"/>
      <c r="H262" s="12"/>
      <c r="I262" s="12"/>
      <c r="J262" s="12"/>
      <c r="L262" s="52"/>
      <c r="M262" s="62"/>
      <c r="O262" s="67"/>
      <c r="P262" s="68"/>
      <c r="Q262" s="68"/>
    </row>
    <row r="263" spans="2:17" s="10" customFormat="1" ht="15" customHeight="1">
      <c r="B263" s="11"/>
      <c r="C263" s="11"/>
      <c r="D263" s="11"/>
      <c r="E263" s="12"/>
      <c r="F263" s="12"/>
      <c r="G263" s="12"/>
      <c r="H263" s="12"/>
      <c r="I263" s="12"/>
      <c r="J263" s="12"/>
      <c r="L263" s="52"/>
      <c r="M263" s="62"/>
      <c r="O263" s="67"/>
      <c r="P263" s="68"/>
      <c r="Q263" s="68"/>
    </row>
    <row r="264" spans="2:17" s="10" customFormat="1" ht="15" customHeight="1">
      <c r="B264" s="11"/>
      <c r="C264" s="11"/>
      <c r="D264" s="11"/>
      <c r="E264" s="12"/>
      <c r="F264" s="12"/>
      <c r="G264" s="12"/>
      <c r="H264" s="12"/>
      <c r="I264" s="12"/>
      <c r="J264" s="12"/>
      <c r="L264" s="52"/>
      <c r="M264" s="62"/>
      <c r="O264" s="67"/>
      <c r="P264" s="68"/>
      <c r="Q264" s="68"/>
    </row>
    <row r="265" spans="2:17" s="10" customFormat="1" ht="15" customHeight="1">
      <c r="B265" s="11"/>
      <c r="C265" s="11"/>
      <c r="D265" s="11"/>
      <c r="E265" s="12"/>
      <c r="F265" s="12"/>
      <c r="G265" s="12"/>
      <c r="H265" s="12"/>
      <c r="I265" s="12"/>
      <c r="J265" s="12"/>
      <c r="L265" s="52"/>
      <c r="M265" s="62"/>
      <c r="O265" s="67"/>
      <c r="P265" s="68"/>
      <c r="Q265" s="68"/>
    </row>
    <row r="266" spans="2:17" s="10" customFormat="1" ht="15" customHeight="1">
      <c r="B266" s="11"/>
      <c r="C266" s="11"/>
      <c r="D266" s="11"/>
      <c r="E266" s="12"/>
      <c r="F266" s="12"/>
      <c r="G266" s="12"/>
      <c r="H266" s="12"/>
      <c r="I266" s="12"/>
      <c r="J266" s="12"/>
      <c r="L266" s="52"/>
      <c r="M266" s="62"/>
      <c r="O266" s="67"/>
      <c r="P266" s="68"/>
      <c r="Q266" s="68"/>
    </row>
    <row r="267" spans="2:17" s="10" customFormat="1" ht="15" customHeight="1">
      <c r="B267" s="11"/>
      <c r="C267" s="11"/>
      <c r="D267" s="11"/>
      <c r="E267" s="12"/>
      <c r="F267" s="12"/>
      <c r="G267" s="12"/>
      <c r="H267" s="12"/>
      <c r="I267" s="12"/>
      <c r="J267" s="12"/>
      <c r="L267" s="52"/>
      <c r="M267" s="62"/>
      <c r="O267" s="67"/>
      <c r="P267" s="68"/>
      <c r="Q267" s="68"/>
    </row>
    <row r="268" spans="2:17" s="10" customFormat="1" ht="15" customHeight="1">
      <c r="B268" s="11"/>
      <c r="C268" s="11"/>
      <c r="D268" s="11"/>
      <c r="E268" s="12"/>
      <c r="F268" s="12"/>
      <c r="G268" s="12"/>
      <c r="H268" s="12"/>
      <c r="I268" s="12"/>
      <c r="J268" s="12"/>
      <c r="L268" s="52"/>
      <c r="M268" s="62"/>
      <c r="O268" s="67"/>
      <c r="P268" s="68"/>
      <c r="Q268" s="68"/>
    </row>
    <row r="269" spans="2:17" s="10" customFormat="1" ht="15" customHeight="1">
      <c r="B269" s="11"/>
      <c r="C269" s="11"/>
      <c r="D269" s="11"/>
      <c r="E269" s="12"/>
      <c r="F269" s="12"/>
      <c r="G269" s="12"/>
      <c r="H269" s="12"/>
      <c r="I269" s="12"/>
      <c r="J269" s="12"/>
      <c r="L269" s="52"/>
      <c r="M269" s="62"/>
      <c r="O269" s="67"/>
      <c r="P269" s="68"/>
      <c r="Q269" s="68"/>
    </row>
    <row r="270" spans="2:17" s="10" customFormat="1" ht="15" customHeight="1">
      <c r="B270" s="11"/>
      <c r="C270" s="11"/>
      <c r="D270" s="11"/>
      <c r="E270" s="12"/>
      <c r="F270" s="12"/>
      <c r="G270" s="12"/>
      <c r="H270" s="12"/>
      <c r="I270" s="12"/>
      <c r="J270" s="12"/>
      <c r="L270" s="52"/>
      <c r="M270" s="62"/>
      <c r="O270" s="67"/>
      <c r="P270" s="68"/>
      <c r="Q270" s="68"/>
    </row>
    <row r="271" spans="2:17" s="10" customFormat="1" ht="15" customHeight="1">
      <c r="B271" s="11"/>
      <c r="C271" s="11"/>
      <c r="D271" s="11"/>
      <c r="E271" s="12"/>
      <c r="F271" s="12"/>
      <c r="G271" s="12"/>
      <c r="H271" s="12"/>
      <c r="I271" s="12"/>
      <c r="J271" s="12"/>
      <c r="L271" s="52"/>
      <c r="M271" s="62"/>
      <c r="O271" s="67"/>
      <c r="P271" s="68"/>
      <c r="Q271" s="68"/>
    </row>
    <row r="272" spans="2:17" s="10" customFormat="1" ht="15" customHeight="1">
      <c r="B272" s="11"/>
      <c r="C272" s="11"/>
      <c r="D272" s="11"/>
      <c r="E272" s="12"/>
      <c r="F272" s="12"/>
      <c r="G272" s="12"/>
      <c r="H272" s="12"/>
      <c r="I272" s="12"/>
      <c r="J272" s="12"/>
      <c r="L272" s="52"/>
      <c r="M272" s="62"/>
      <c r="O272" s="67"/>
      <c r="P272" s="68"/>
      <c r="Q272" s="68"/>
    </row>
    <row r="273" spans="2:17" s="10" customFormat="1" ht="15" customHeight="1">
      <c r="B273" s="11"/>
      <c r="C273" s="11"/>
      <c r="D273" s="11"/>
      <c r="E273" s="12"/>
      <c r="F273" s="12"/>
      <c r="G273" s="12"/>
      <c r="H273" s="12"/>
      <c r="I273" s="12"/>
      <c r="J273" s="12"/>
      <c r="L273" s="52"/>
      <c r="M273" s="62"/>
      <c r="O273" s="67"/>
      <c r="P273" s="68"/>
      <c r="Q273" s="68"/>
    </row>
    <row r="274" spans="2:17" s="10" customFormat="1" ht="15" customHeight="1">
      <c r="B274" s="11"/>
      <c r="C274" s="11"/>
      <c r="D274" s="11"/>
      <c r="E274" s="12"/>
      <c r="F274" s="12"/>
      <c r="G274" s="12"/>
      <c r="H274" s="12"/>
      <c r="I274" s="12"/>
      <c r="J274" s="12"/>
      <c r="L274" s="52"/>
      <c r="M274" s="62"/>
      <c r="O274" s="67"/>
      <c r="P274" s="68"/>
      <c r="Q274" s="68"/>
    </row>
    <row r="275" spans="2:17" s="10" customFormat="1" ht="15" customHeight="1">
      <c r="B275" s="11"/>
      <c r="C275" s="11"/>
      <c r="D275" s="11"/>
      <c r="E275" s="12"/>
      <c r="F275" s="12"/>
      <c r="G275" s="12"/>
      <c r="H275" s="12"/>
      <c r="I275" s="12"/>
      <c r="J275" s="12"/>
      <c r="L275" s="52"/>
      <c r="M275" s="62"/>
      <c r="O275" s="67"/>
      <c r="P275" s="68"/>
      <c r="Q275" s="68"/>
    </row>
    <row r="276" spans="2:17" s="10" customFormat="1" ht="15" customHeight="1">
      <c r="B276" s="11"/>
      <c r="C276" s="11"/>
      <c r="D276" s="11"/>
      <c r="E276" s="12"/>
      <c r="F276" s="12"/>
      <c r="G276" s="12"/>
      <c r="H276" s="12"/>
      <c r="I276" s="12"/>
      <c r="J276" s="12"/>
      <c r="L276" s="52"/>
      <c r="M276" s="62"/>
      <c r="O276" s="67"/>
      <c r="P276" s="68"/>
      <c r="Q276" s="68"/>
    </row>
    <row r="277" spans="2:17" s="10" customFormat="1" ht="15" customHeight="1">
      <c r="B277" s="11"/>
      <c r="C277" s="11"/>
      <c r="D277" s="11"/>
      <c r="E277" s="12"/>
      <c r="F277" s="12"/>
      <c r="G277" s="12"/>
      <c r="H277" s="12"/>
      <c r="I277" s="12"/>
      <c r="J277" s="12"/>
      <c r="L277" s="52"/>
      <c r="M277" s="62"/>
      <c r="O277" s="67"/>
      <c r="P277" s="68"/>
      <c r="Q277" s="68"/>
    </row>
    <row r="278" spans="2:17" s="10" customFormat="1" ht="15" customHeight="1">
      <c r="B278" s="11"/>
      <c r="C278" s="11"/>
      <c r="D278" s="11"/>
      <c r="E278" s="12"/>
      <c r="F278" s="12"/>
      <c r="G278" s="12"/>
      <c r="H278" s="12"/>
      <c r="I278" s="12"/>
      <c r="J278" s="12"/>
      <c r="L278" s="52"/>
      <c r="M278" s="62"/>
      <c r="O278" s="67"/>
      <c r="P278" s="68"/>
      <c r="Q278" s="68"/>
    </row>
    <row r="279" spans="2:17" s="10" customFormat="1" ht="15" customHeight="1">
      <c r="B279" s="11"/>
      <c r="C279" s="11"/>
      <c r="D279" s="11"/>
      <c r="E279" s="12"/>
      <c r="F279" s="12"/>
      <c r="G279" s="12"/>
      <c r="H279" s="12"/>
      <c r="I279" s="12"/>
      <c r="J279" s="12"/>
      <c r="L279" s="52"/>
      <c r="M279" s="62"/>
      <c r="O279" s="67"/>
      <c r="P279" s="68"/>
      <c r="Q279" s="68"/>
    </row>
    <row r="280" spans="2:17" s="10" customFormat="1" ht="15" customHeight="1">
      <c r="B280" s="11"/>
      <c r="C280" s="11"/>
      <c r="D280" s="11"/>
      <c r="E280" s="12"/>
      <c r="F280" s="12"/>
      <c r="G280" s="12"/>
      <c r="H280" s="12"/>
      <c r="I280" s="12"/>
      <c r="J280" s="12"/>
      <c r="L280" s="52"/>
      <c r="M280" s="62"/>
      <c r="O280" s="67"/>
      <c r="P280" s="68"/>
      <c r="Q280" s="68"/>
    </row>
    <row r="281" spans="2:17" s="10" customFormat="1" ht="15" customHeight="1">
      <c r="B281" s="11"/>
      <c r="C281" s="11"/>
      <c r="D281" s="11"/>
      <c r="E281" s="12"/>
      <c r="F281" s="12"/>
      <c r="G281" s="12"/>
      <c r="H281" s="12"/>
      <c r="I281" s="12"/>
      <c r="J281" s="12"/>
      <c r="L281" s="52"/>
      <c r="M281" s="62"/>
      <c r="O281" s="67"/>
      <c r="P281" s="68"/>
      <c r="Q281" s="68"/>
    </row>
    <row r="282" spans="2:17" s="10" customFormat="1" ht="15" customHeight="1">
      <c r="B282" s="11"/>
      <c r="C282" s="11"/>
      <c r="D282" s="11"/>
      <c r="E282" s="12"/>
      <c r="F282" s="12"/>
      <c r="G282" s="12"/>
      <c r="H282" s="12"/>
      <c r="I282" s="12"/>
      <c r="J282" s="12"/>
      <c r="L282" s="52"/>
      <c r="M282" s="62"/>
      <c r="O282" s="67"/>
      <c r="P282" s="68"/>
      <c r="Q282" s="68"/>
    </row>
    <row r="283" spans="2:17" s="10" customFormat="1" ht="15" customHeight="1">
      <c r="B283" s="11"/>
      <c r="C283" s="11"/>
      <c r="D283" s="11"/>
      <c r="E283" s="12"/>
      <c r="F283" s="12"/>
      <c r="G283" s="12"/>
      <c r="H283" s="12"/>
      <c r="I283" s="12"/>
      <c r="J283" s="12"/>
      <c r="L283" s="52"/>
      <c r="M283" s="62"/>
      <c r="O283" s="67"/>
      <c r="P283" s="68"/>
      <c r="Q283" s="68"/>
    </row>
    <row r="284" spans="2:17" s="10" customFormat="1" ht="15" customHeight="1">
      <c r="B284" s="11"/>
      <c r="C284" s="11"/>
      <c r="D284" s="11"/>
      <c r="E284" s="12"/>
      <c r="F284" s="12"/>
      <c r="G284" s="12"/>
      <c r="H284" s="12"/>
      <c r="I284" s="12"/>
      <c r="J284" s="12"/>
      <c r="L284" s="52"/>
      <c r="M284" s="62"/>
      <c r="O284" s="67"/>
      <c r="P284" s="68"/>
      <c r="Q284" s="68"/>
    </row>
    <row r="285" spans="2:17" s="10" customFormat="1" ht="15" customHeight="1">
      <c r="B285" s="11"/>
      <c r="C285" s="11"/>
      <c r="D285" s="11"/>
      <c r="E285" s="12"/>
      <c r="F285" s="12"/>
      <c r="G285" s="12"/>
      <c r="H285" s="12"/>
      <c r="I285" s="12"/>
      <c r="J285" s="12"/>
      <c r="L285" s="52"/>
      <c r="M285" s="62"/>
      <c r="O285" s="67"/>
      <c r="P285" s="68"/>
      <c r="Q285" s="68"/>
    </row>
    <row r="286" spans="2:17" s="10" customFormat="1" ht="15" customHeight="1">
      <c r="B286" s="11"/>
      <c r="C286" s="11"/>
      <c r="D286" s="11"/>
      <c r="E286" s="12"/>
      <c r="F286" s="12"/>
      <c r="G286" s="12"/>
      <c r="H286" s="12"/>
      <c r="I286" s="12"/>
      <c r="J286" s="12"/>
      <c r="L286" s="52"/>
      <c r="M286" s="62"/>
      <c r="O286" s="67"/>
      <c r="P286" s="68"/>
      <c r="Q286" s="68"/>
    </row>
    <row r="287" spans="2:17" s="10" customFormat="1" ht="15" customHeight="1">
      <c r="B287" s="11"/>
      <c r="C287" s="11"/>
      <c r="D287" s="11"/>
      <c r="E287" s="12"/>
      <c r="F287" s="12"/>
      <c r="G287" s="12"/>
      <c r="H287" s="12"/>
      <c r="I287" s="12"/>
      <c r="J287" s="12"/>
      <c r="L287" s="52"/>
      <c r="M287" s="62"/>
      <c r="O287" s="67"/>
      <c r="P287" s="68"/>
      <c r="Q287" s="68"/>
    </row>
    <row r="288" spans="2:17" s="10" customFormat="1" ht="15" customHeight="1">
      <c r="B288" s="11"/>
      <c r="C288" s="11"/>
      <c r="D288" s="11"/>
      <c r="E288" s="12"/>
      <c r="F288" s="12"/>
      <c r="G288" s="12"/>
      <c r="H288" s="12"/>
      <c r="I288" s="12"/>
      <c r="J288" s="12"/>
      <c r="L288" s="52"/>
      <c r="M288" s="62"/>
      <c r="O288" s="67"/>
      <c r="P288" s="68"/>
      <c r="Q288" s="68"/>
    </row>
    <row r="289" spans="2:17" s="10" customFormat="1" ht="15" customHeight="1">
      <c r="B289" s="11"/>
      <c r="C289" s="11"/>
      <c r="D289" s="11"/>
      <c r="E289" s="12"/>
      <c r="F289" s="12"/>
      <c r="G289" s="12"/>
      <c r="H289" s="12"/>
      <c r="I289" s="12"/>
      <c r="J289" s="12"/>
      <c r="L289" s="52"/>
      <c r="M289" s="62"/>
      <c r="O289" s="67"/>
      <c r="P289" s="68"/>
      <c r="Q289" s="68"/>
    </row>
    <row r="290" spans="2:17" s="10" customFormat="1" ht="15" customHeight="1">
      <c r="B290" s="11"/>
      <c r="C290" s="11"/>
      <c r="D290" s="11"/>
      <c r="E290" s="12"/>
      <c r="F290" s="12"/>
      <c r="G290" s="12"/>
      <c r="H290" s="12"/>
      <c r="I290" s="12"/>
      <c r="J290" s="12"/>
      <c r="L290" s="52"/>
      <c r="M290" s="62"/>
      <c r="O290" s="67"/>
      <c r="P290" s="68"/>
      <c r="Q290" s="68"/>
    </row>
    <row r="291" spans="2:17" s="10" customFormat="1" ht="15" customHeight="1">
      <c r="B291" s="11"/>
      <c r="C291" s="11"/>
      <c r="D291" s="11"/>
      <c r="E291" s="12"/>
      <c r="F291" s="12"/>
      <c r="G291" s="12"/>
      <c r="H291" s="12"/>
      <c r="I291" s="12"/>
      <c r="J291" s="12"/>
      <c r="L291" s="52"/>
      <c r="M291" s="62"/>
      <c r="O291" s="67"/>
      <c r="P291" s="68"/>
      <c r="Q291" s="68"/>
    </row>
    <row r="292" spans="2:17" s="10" customFormat="1" ht="15" customHeight="1">
      <c r="B292" s="11"/>
      <c r="C292" s="11"/>
      <c r="D292" s="11"/>
      <c r="E292" s="12"/>
      <c r="F292" s="12"/>
      <c r="G292" s="12"/>
      <c r="H292" s="12"/>
      <c r="I292" s="12"/>
      <c r="J292" s="12"/>
      <c r="L292" s="52"/>
      <c r="M292" s="62"/>
      <c r="O292" s="67"/>
      <c r="P292" s="68"/>
      <c r="Q292" s="68"/>
    </row>
    <row r="293" spans="2:17" s="10" customFormat="1" ht="15" customHeight="1">
      <c r="B293" s="11"/>
      <c r="C293" s="11"/>
      <c r="D293" s="11"/>
      <c r="E293" s="12"/>
      <c r="F293" s="12"/>
      <c r="G293" s="12"/>
      <c r="H293" s="12"/>
      <c r="I293" s="12"/>
      <c r="J293" s="12"/>
      <c r="L293" s="52"/>
      <c r="M293" s="62"/>
      <c r="O293" s="67"/>
      <c r="P293" s="68"/>
      <c r="Q293" s="68"/>
    </row>
    <row r="294" spans="2:17" s="10" customFormat="1" ht="15" customHeight="1">
      <c r="B294" s="11"/>
      <c r="C294" s="11"/>
      <c r="D294" s="11"/>
      <c r="E294" s="12"/>
      <c r="F294" s="12"/>
      <c r="G294" s="12"/>
      <c r="H294" s="12"/>
      <c r="I294" s="12"/>
      <c r="J294" s="12"/>
      <c r="L294" s="52"/>
      <c r="M294" s="62"/>
      <c r="O294" s="67"/>
      <c r="P294" s="68"/>
      <c r="Q294" s="68"/>
    </row>
    <row r="295" spans="2:17" s="10" customFormat="1" ht="15" customHeight="1">
      <c r="B295" s="11"/>
      <c r="C295" s="11"/>
      <c r="D295" s="11"/>
      <c r="E295" s="12"/>
      <c r="F295" s="12"/>
      <c r="G295" s="12"/>
      <c r="H295" s="12"/>
      <c r="I295" s="12"/>
      <c r="J295" s="12"/>
      <c r="L295" s="52"/>
      <c r="M295" s="62"/>
      <c r="O295" s="67"/>
      <c r="P295" s="68"/>
      <c r="Q295" s="68"/>
    </row>
    <row r="296" spans="2:17" s="10" customFormat="1" ht="15" customHeight="1">
      <c r="B296" s="11"/>
      <c r="C296" s="11"/>
      <c r="D296" s="11"/>
      <c r="E296" s="12"/>
      <c r="F296" s="12"/>
      <c r="G296" s="12"/>
      <c r="H296" s="12"/>
      <c r="I296" s="12"/>
      <c r="J296" s="12"/>
      <c r="L296" s="52"/>
      <c r="M296" s="62"/>
      <c r="O296" s="67"/>
      <c r="P296" s="68"/>
      <c r="Q296" s="68"/>
    </row>
    <row r="297" spans="2:17" s="10" customFormat="1" ht="15" customHeight="1">
      <c r="B297" s="11"/>
      <c r="C297" s="11"/>
      <c r="D297" s="11"/>
      <c r="E297" s="12"/>
      <c r="F297" s="12"/>
      <c r="G297" s="12"/>
      <c r="H297" s="12"/>
      <c r="I297" s="12"/>
      <c r="J297" s="12"/>
      <c r="L297" s="52"/>
      <c r="M297" s="62"/>
      <c r="O297" s="67"/>
      <c r="P297" s="68"/>
      <c r="Q297" s="68"/>
    </row>
    <row r="298" spans="2:17" s="10" customFormat="1" ht="15" customHeight="1">
      <c r="B298" s="11"/>
      <c r="C298" s="11"/>
      <c r="D298" s="11"/>
      <c r="E298" s="12"/>
      <c r="F298" s="12"/>
      <c r="G298" s="12"/>
      <c r="H298" s="12"/>
      <c r="I298" s="12"/>
      <c r="J298" s="12"/>
      <c r="L298" s="52"/>
      <c r="M298" s="62"/>
      <c r="O298" s="67"/>
      <c r="P298" s="68"/>
      <c r="Q298" s="68"/>
    </row>
    <row r="299" spans="2:17" s="10" customFormat="1" ht="15" customHeight="1">
      <c r="B299" s="11"/>
      <c r="C299" s="11"/>
      <c r="D299" s="11"/>
      <c r="E299" s="12"/>
      <c r="F299" s="12"/>
      <c r="G299" s="12"/>
      <c r="H299" s="12"/>
      <c r="I299" s="12"/>
      <c r="J299" s="12"/>
      <c r="L299" s="52"/>
      <c r="M299" s="62"/>
      <c r="O299" s="67"/>
      <c r="P299" s="68"/>
      <c r="Q299" s="68"/>
    </row>
    <row r="300" spans="2:17" s="10" customFormat="1" ht="15" customHeight="1">
      <c r="B300" s="11"/>
      <c r="C300" s="11"/>
      <c r="D300" s="11"/>
      <c r="E300" s="12"/>
      <c r="F300" s="12"/>
      <c r="G300" s="12"/>
      <c r="H300" s="12"/>
      <c r="I300" s="12"/>
      <c r="J300" s="12"/>
      <c r="L300" s="52"/>
      <c r="M300" s="62"/>
      <c r="O300" s="67"/>
      <c r="P300" s="68"/>
      <c r="Q300" s="68"/>
    </row>
    <row r="301" spans="2:17" s="10" customFormat="1" ht="15" customHeight="1">
      <c r="B301" s="11"/>
      <c r="C301" s="11"/>
      <c r="D301" s="11"/>
      <c r="E301" s="12"/>
      <c r="F301" s="12"/>
      <c r="G301" s="12"/>
      <c r="H301" s="12"/>
      <c r="I301" s="12"/>
      <c r="J301" s="12"/>
      <c r="L301" s="52"/>
      <c r="M301" s="62"/>
      <c r="O301" s="67"/>
      <c r="P301" s="68"/>
      <c r="Q301" s="68"/>
    </row>
    <row r="302" spans="2:17" s="10" customFormat="1" ht="15" customHeight="1">
      <c r="B302" s="11"/>
      <c r="C302" s="11"/>
      <c r="D302" s="11"/>
      <c r="E302" s="12"/>
      <c r="F302" s="12"/>
      <c r="G302" s="12"/>
      <c r="H302" s="12"/>
      <c r="I302" s="12"/>
      <c r="J302" s="12"/>
      <c r="L302" s="52"/>
      <c r="M302" s="62"/>
      <c r="O302" s="67"/>
      <c r="P302" s="68"/>
      <c r="Q302" s="68"/>
    </row>
    <row r="303" spans="2:17" s="10" customFormat="1" ht="15" customHeight="1">
      <c r="B303" s="11"/>
      <c r="C303" s="11"/>
      <c r="D303" s="11"/>
      <c r="E303" s="12"/>
      <c r="F303" s="12"/>
      <c r="G303" s="12"/>
      <c r="H303" s="12"/>
      <c r="I303" s="12"/>
      <c r="J303" s="12"/>
      <c r="L303" s="52"/>
      <c r="M303" s="62"/>
      <c r="O303" s="67"/>
      <c r="P303" s="68"/>
      <c r="Q303" s="68"/>
    </row>
    <row r="304" spans="2:17" s="10" customFormat="1" ht="15" customHeight="1">
      <c r="B304" s="11"/>
      <c r="C304" s="11"/>
      <c r="D304" s="11"/>
      <c r="E304" s="12"/>
      <c r="F304" s="12"/>
      <c r="G304" s="12"/>
      <c r="H304" s="12"/>
      <c r="I304" s="12"/>
      <c r="J304" s="12"/>
      <c r="L304" s="52"/>
      <c r="M304" s="62"/>
      <c r="O304" s="67"/>
      <c r="P304" s="68"/>
      <c r="Q304" s="68"/>
    </row>
    <row r="305" spans="2:17" s="10" customFormat="1" ht="15" customHeight="1">
      <c r="B305" s="11"/>
      <c r="C305" s="11"/>
      <c r="D305" s="11"/>
      <c r="E305" s="12"/>
      <c r="F305" s="12"/>
      <c r="G305" s="12"/>
      <c r="H305" s="12"/>
      <c r="I305" s="12"/>
      <c r="J305" s="12"/>
      <c r="L305" s="52"/>
      <c r="M305" s="62"/>
      <c r="O305" s="67"/>
      <c r="P305" s="68"/>
      <c r="Q305" s="68"/>
    </row>
    <row r="306" spans="2:17" s="10" customFormat="1" ht="15" customHeight="1">
      <c r="B306" s="11"/>
      <c r="C306" s="11"/>
      <c r="D306" s="11"/>
      <c r="E306" s="12"/>
      <c r="F306" s="12"/>
      <c r="G306" s="12"/>
      <c r="H306" s="12"/>
      <c r="I306" s="12"/>
      <c r="J306" s="12"/>
      <c r="L306" s="52"/>
      <c r="M306" s="62"/>
      <c r="O306" s="67"/>
      <c r="P306" s="68"/>
      <c r="Q306" s="68"/>
    </row>
    <row r="307" spans="2:17" s="10" customFormat="1" ht="15" customHeight="1">
      <c r="B307" s="11"/>
      <c r="C307" s="11"/>
      <c r="D307" s="11"/>
      <c r="E307" s="12"/>
      <c r="F307" s="12"/>
      <c r="G307" s="12"/>
      <c r="H307" s="12"/>
      <c r="I307" s="12"/>
      <c r="J307" s="12"/>
      <c r="L307" s="52"/>
      <c r="M307" s="62"/>
      <c r="O307" s="67"/>
      <c r="P307" s="68"/>
      <c r="Q307" s="68"/>
    </row>
    <row r="308" spans="2:17" s="10" customFormat="1" ht="15" customHeight="1">
      <c r="B308" s="11"/>
      <c r="C308" s="11"/>
      <c r="D308" s="11"/>
      <c r="E308" s="12"/>
      <c r="F308" s="12"/>
      <c r="G308" s="12"/>
      <c r="H308" s="12"/>
      <c r="I308" s="12"/>
      <c r="J308" s="12"/>
      <c r="L308" s="52"/>
      <c r="M308" s="62"/>
      <c r="O308" s="67"/>
      <c r="P308" s="68"/>
      <c r="Q308" s="68"/>
    </row>
    <row r="309" spans="2:17" s="10" customFormat="1" ht="15" customHeight="1">
      <c r="B309" s="11"/>
      <c r="C309" s="11"/>
      <c r="D309" s="11"/>
      <c r="E309" s="12"/>
      <c r="F309" s="12"/>
      <c r="G309" s="12"/>
      <c r="H309" s="12"/>
      <c r="I309" s="12"/>
      <c r="J309" s="12"/>
      <c r="L309" s="52"/>
      <c r="M309" s="62"/>
      <c r="O309" s="67"/>
      <c r="P309" s="68"/>
      <c r="Q309" s="68"/>
    </row>
    <row r="310" spans="2:17" s="10" customFormat="1" ht="15" customHeight="1">
      <c r="B310" s="11"/>
      <c r="C310" s="11"/>
      <c r="D310" s="11"/>
      <c r="E310" s="12"/>
      <c r="F310" s="12"/>
      <c r="G310" s="12"/>
      <c r="H310" s="12"/>
      <c r="I310" s="12"/>
      <c r="J310" s="12"/>
      <c r="L310" s="52"/>
      <c r="M310" s="62"/>
      <c r="O310" s="67"/>
      <c r="P310" s="68"/>
      <c r="Q310" s="68"/>
    </row>
    <row r="311" spans="2:17" s="10" customFormat="1" ht="15" customHeight="1">
      <c r="B311" s="11"/>
      <c r="C311" s="11"/>
      <c r="D311" s="11"/>
      <c r="E311" s="12"/>
      <c r="F311" s="12"/>
      <c r="G311" s="12"/>
      <c r="H311" s="12"/>
      <c r="I311" s="12"/>
      <c r="J311" s="12"/>
      <c r="L311" s="52"/>
      <c r="M311" s="62"/>
      <c r="O311" s="67"/>
      <c r="P311" s="68"/>
      <c r="Q311" s="68"/>
    </row>
    <row r="312" spans="2:17" s="10" customFormat="1" ht="15" customHeight="1">
      <c r="B312" s="11"/>
      <c r="C312" s="11"/>
      <c r="D312" s="11"/>
      <c r="E312" s="12"/>
      <c r="F312" s="12"/>
      <c r="G312" s="12"/>
      <c r="H312" s="12"/>
      <c r="I312" s="12"/>
      <c r="J312" s="12"/>
      <c r="L312" s="52"/>
      <c r="M312" s="62"/>
      <c r="O312" s="67"/>
      <c r="P312" s="68"/>
      <c r="Q312" s="68"/>
    </row>
    <row r="313" spans="2:17" s="10" customFormat="1" ht="15" customHeight="1">
      <c r="B313" s="11"/>
      <c r="C313" s="11"/>
      <c r="D313" s="11"/>
      <c r="E313" s="12"/>
      <c r="F313" s="12"/>
      <c r="G313" s="12"/>
      <c r="H313" s="12"/>
      <c r="I313" s="12"/>
      <c r="J313" s="12"/>
      <c r="L313" s="52"/>
      <c r="M313" s="62"/>
      <c r="O313" s="67"/>
      <c r="P313" s="68"/>
      <c r="Q313" s="68"/>
    </row>
    <row r="314" spans="2:17" s="10" customFormat="1" ht="15" customHeight="1">
      <c r="B314" s="11"/>
      <c r="C314" s="11"/>
      <c r="D314" s="11"/>
      <c r="E314" s="12"/>
      <c r="F314" s="12"/>
      <c r="G314" s="12"/>
      <c r="H314" s="12"/>
      <c r="I314" s="12"/>
      <c r="J314" s="12"/>
      <c r="L314" s="52"/>
      <c r="M314" s="62"/>
      <c r="O314" s="67"/>
      <c r="P314" s="68"/>
      <c r="Q314" s="68"/>
    </row>
    <row r="315" spans="2:17" s="10" customFormat="1" ht="15" customHeight="1">
      <c r="B315" s="11"/>
      <c r="C315" s="11"/>
      <c r="D315" s="11"/>
      <c r="E315" s="12"/>
      <c r="F315" s="12"/>
      <c r="G315" s="12"/>
      <c r="H315" s="12"/>
      <c r="I315" s="12"/>
      <c r="J315" s="12"/>
      <c r="L315" s="52"/>
      <c r="M315" s="62"/>
      <c r="O315" s="67"/>
      <c r="P315" s="68"/>
      <c r="Q315" s="68"/>
    </row>
    <row r="316" spans="2:17" s="10" customFormat="1" ht="15" customHeight="1">
      <c r="B316" s="11"/>
      <c r="C316" s="11"/>
      <c r="D316" s="11"/>
      <c r="E316" s="12"/>
      <c r="F316" s="12"/>
      <c r="G316" s="12"/>
      <c r="H316" s="12"/>
      <c r="I316" s="12"/>
      <c r="J316" s="12"/>
      <c r="L316" s="52"/>
      <c r="M316" s="62"/>
      <c r="O316" s="67"/>
      <c r="P316" s="68"/>
      <c r="Q316" s="68"/>
    </row>
    <row r="317" spans="2:17" s="10" customFormat="1" ht="15" customHeight="1">
      <c r="B317" s="11"/>
      <c r="C317" s="11"/>
      <c r="D317" s="11"/>
      <c r="E317" s="12"/>
      <c r="F317" s="12"/>
      <c r="G317" s="12"/>
      <c r="H317" s="12"/>
      <c r="I317" s="12"/>
      <c r="J317" s="12"/>
      <c r="L317" s="52"/>
      <c r="M317" s="62"/>
      <c r="O317" s="67"/>
      <c r="P317" s="68"/>
      <c r="Q317" s="68"/>
    </row>
    <row r="318" spans="2:17" s="10" customFormat="1" ht="15" customHeight="1">
      <c r="B318" s="11"/>
      <c r="C318" s="11"/>
      <c r="D318" s="11"/>
      <c r="E318" s="12"/>
      <c r="F318" s="12"/>
      <c r="G318" s="12"/>
      <c r="H318" s="12"/>
      <c r="I318" s="12"/>
      <c r="J318" s="12"/>
      <c r="L318" s="52"/>
      <c r="M318" s="62"/>
      <c r="O318" s="67"/>
      <c r="P318" s="68"/>
      <c r="Q318" s="68"/>
    </row>
    <row r="319" spans="2:17" s="10" customFormat="1" ht="15" customHeight="1">
      <c r="B319" s="11"/>
      <c r="C319" s="11"/>
      <c r="D319" s="11"/>
      <c r="E319" s="12"/>
      <c r="F319" s="12"/>
      <c r="G319" s="12"/>
      <c r="H319" s="12"/>
      <c r="I319" s="12"/>
      <c r="J319" s="12"/>
      <c r="L319" s="52"/>
      <c r="M319" s="62"/>
      <c r="O319" s="67"/>
      <c r="P319" s="68"/>
      <c r="Q319" s="68"/>
    </row>
    <row r="320" spans="2:17" s="10" customFormat="1" ht="15" customHeight="1">
      <c r="B320" s="11"/>
      <c r="C320" s="11"/>
      <c r="D320" s="11"/>
      <c r="E320" s="12"/>
      <c r="F320" s="12"/>
      <c r="G320" s="12"/>
      <c r="H320" s="12"/>
      <c r="I320" s="12"/>
      <c r="J320" s="12"/>
      <c r="L320" s="52"/>
      <c r="M320" s="62"/>
      <c r="O320" s="67"/>
      <c r="P320" s="68"/>
      <c r="Q320" s="68"/>
    </row>
    <row r="321" spans="2:17" s="10" customFormat="1" ht="15" customHeight="1">
      <c r="B321" s="11"/>
      <c r="C321" s="11"/>
      <c r="D321" s="11"/>
      <c r="E321" s="12"/>
      <c r="F321" s="12"/>
      <c r="G321" s="12"/>
      <c r="H321" s="12"/>
      <c r="I321" s="12"/>
      <c r="J321" s="12"/>
      <c r="L321" s="52"/>
      <c r="M321" s="62"/>
      <c r="O321" s="67"/>
      <c r="P321" s="68"/>
      <c r="Q321" s="68"/>
    </row>
    <row r="322" spans="2:17" s="10" customFormat="1" ht="15" customHeight="1">
      <c r="B322" s="11"/>
      <c r="C322" s="11"/>
      <c r="D322" s="11"/>
      <c r="E322" s="12"/>
      <c r="F322" s="12"/>
      <c r="G322" s="12"/>
      <c r="H322" s="12"/>
      <c r="I322" s="12"/>
      <c r="J322" s="12"/>
      <c r="L322" s="52"/>
      <c r="M322" s="62"/>
      <c r="O322" s="67"/>
      <c r="P322" s="68"/>
      <c r="Q322" s="68"/>
    </row>
    <row r="323" spans="2:17" s="10" customFormat="1" ht="15" customHeight="1">
      <c r="B323" s="11"/>
      <c r="C323" s="11"/>
      <c r="D323" s="11"/>
      <c r="E323" s="12"/>
      <c r="F323" s="12"/>
      <c r="G323" s="12"/>
      <c r="H323" s="12"/>
      <c r="I323" s="12"/>
      <c r="J323" s="12"/>
      <c r="L323" s="52"/>
      <c r="M323" s="62"/>
      <c r="O323" s="67"/>
      <c r="P323" s="68"/>
      <c r="Q323" s="68"/>
    </row>
    <row r="324" spans="2:17" s="10" customFormat="1" ht="15" customHeight="1">
      <c r="B324" s="11"/>
      <c r="C324" s="11"/>
      <c r="D324" s="11"/>
      <c r="E324" s="12"/>
      <c r="F324" s="12"/>
      <c r="G324" s="12"/>
      <c r="H324" s="12"/>
      <c r="I324" s="12"/>
      <c r="J324" s="12"/>
      <c r="L324" s="52"/>
      <c r="M324" s="62"/>
      <c r="O324" s="67"/>
      <c r="P324" s="68"/>
      <c r="Q324" s="68"/>
    </row>
    <row r="325" spans="2:17" s="10" customFormat="1" ht="15" customHeight="1">
      <c r="B325" s="11"/>
      <c r="C325" s="11"/>
      <c r="D325" s="11"/>
      <c r="E325" s="12"/>
      <c r="F325" s="12"/>
      <c r="G325" s="12"/>
      <c r="H325" s="12"/>
      <c r="I325" s="12"/>
      <c r="J325" s="12"/>
      <c r="L325" s="52"/>
      <c r="M325" s="62"/>
      <c r="O325" s="67"/>
      <c r="P325" s="68"/>
      <c r="Q325" s="68"/>
    </row>
    <row r="326" spans="2:17" s="10" customFormat="1" ht="15" customHeight="1">
      <c r="B326" s="11"/>
      <c r="C326" s="11"/>
      <c r="D326" s="11"/>
      <c r="E326" s="12"/>
      <c r="F326" s="12"/>
      <c r="G326" s="12"/>
      <c r="H326" s="12"/>
      <c r="I326" s="12"/>
      <c r="J326" s="12"/>
      <c r="L326" s="52"/>
      <c r="M326" s="62"/>
      <c r="O326" s="67"/>
      <c r="P326" s="68"/>
      <c r="Q326" s="68"/>
    </row>
    <row r="327" spans="2:17" s="10" customFormat="1" ht="15" customHeight="1">
      <c r="B327" s="11"/>
      <c r="C327" s="11"/>
      <c r="D327" s="11"/>
      <c r="E327" s="12"/>
      <c r="F327" s="12"/>
      <c r="G327" s="12"/>
      <c r="H327" s="12"/>
      <c r="I327" s="12"/>
      <c r="J327" s="12"/>
      <c r="L327" s="52"/>
      <c r="M327" s="62"/>
      <c r="O327" s="67"/>
      <c r="P327" s="68"/>
      <c r="Q327" s="68"/>
    </row>
    <row r="328" spans="2:17" s="10" customFormat="1" ht="15" customHeight="1">
      <c r="B328" s="11"/>
      <c r="C328" s="11"/>
      <c r="D328" s="11"/>
      <c r="E328" s="12"/>
      <c r="F328" s="12"/>
      <c r="G328" s="12"/>
      <c r="H328" s="12"/>
      <c r="I328" s="12"/>
      <c r="J328" s="12"/>
      <c r="L328" s="52"/>
      <c r="M328" s="62"/>
      <c r="O328" s="67"/>
      <c r="P328" s="68"/>
      <c r="Q328" s="68"/>
    </row>
    <row r="329" spans="2:17" s="10" customFormat="1" ht="15" customHeight="1">
      <c r="B329" s="11"/>
      <c r="C329" s="11"/>
      <c r="D329" s="11"/>
      <c r="E329" s="12"/>
      <c r="F329" s="12"/>
      <c r="G329" s="12"/>
      <c r="H329" s="12"/>
      <c r="I329" s="12"/>
      <c r="J329" s="12"/>
      <c r="L329" s="52"/>
      <c r="M329" s="62"/>
      <c r="O329" s="67"/>
      <c r="P329" s="68"/>
      <c r="Q329" s="68"/>
    </row>
    <row r="330" spans="2:17" s="10" customFormat="1" ht="15" customHeight="1">
      <c r="B330" s="11"/>
      <c r="C330" s="11"/>
      <c r="D330" s="11"/>
      <c r="E330" s="12"/>
      <c r="F330" s="12"/>
      <c r="G330" s="12"/>
      <c r="H330" s="12"/>
      <c r="I330" s="12"/>
      <c r="J330" s="12"/>
      <c r="L330" s="52"/>
      <c r="M330" s="62"/>
      <c r="O330" s="67"/>
      <c r="P330" s="68"/>
      <c r="Q330" s="68"/>
    </row>
    <row r="331" spans="2:17" s="10" customFormat="1" ht="15" customHeight="1">
      <c r="B331" s="11"/>
      <c r="C331" s="11"/>
      <c r="D331" s="11"/>
      <c r="E331" s="12"/>
      <c r="F331" s="12"/>
      <c r="G331" s="12"/>
      <c r="H331" s="12"/>
      <c r="I331" s="12"/>
      <c r="J331" s="12"/>
      <c r="L331" s="52"/>
      <c r="M331" s="62"/>
      <c r="O331" s="67"/>
      <c r="P331" s="68"/>
      <c r="Q331" s="68"/>
    </row>
    <row r="332" spans="2:17" s="10" customFormat="1" ht="15" customHeight="1">
      <c r="B332" s="11"/>
      <c r="C332" s="11"/>
      <c r="D332" s="11"/>
      <c r="E332" s="12"/>
      <c r="F332" s="12"/>
      <c r="G332" s="12"/>
      <c r="H332" s="12"/>
      <c r="I332" s="12"/>
      <c r="J332" s="12"/>
      <c r="L332" s="52"/>
      <c r="M332" s="62"/>
      <c r="O332" s="67"/>
      <c r="P332" s="68"/>
      <c r="Q332" s="68"/>
    </row>
    <row r="333" spans="2:17" s="10" customFormat="1" ht="15" customHeight="1">
      <c r="B333" s="11"/>
      <c r="C333" s="11"/>
      <c r="D333" s="11"/>
      <c r="E333" s="12"/>
      <c r="F333" s="12"/>
      <c r="G333" s="12"/>
      <c r="H333" s="12"/>
      <c r="I333" s="12"/>
      <c r="J333" s="12"/>
      <c r="L333" s="52"/>
      <c r="M333" s="62"/>
      <c r="O333" s="67"/>
      <c r="P333" s="68"/>
      <c r="Q333" s="68"/>
    </row>
    <row r="334" spans="2:17" s="10" customFormat="1" ht="15" customHeight="1">
      <c r="B334" s="11"/>
      <c r="C334" s="11"/>
      <c r="D334" s="11"/>
      <c r="E334" s="12"/>
      <c r="F334" s="12"/>
      <c r="G334" s="12"/>
      <c r="H334" s="12"/>
      <c r="I334" s="12"/>
      <c r="J334" s="12"/>
      <c r="L334" s="52"/>
      <c r="M334" s="62"/>
      <c r="O334" s="67"/>
      <c r="P334" s="68"/>
      <c r="Q334" s="68"/>
    </row>
    <row r="335" spans="2:17" s="10" customFormat="1" ht="15" customHeight="1">
      <c r="B335" s="11"/>
      <c r="C335" s="11"/>
      <c r="D335" s="11"/>
      <c r="E335" s="12"/>
      <c r="F335" s="12"/>
      <c r="G335" s="12"/>
      <c r="H335" s="12"/>
      <c r="I335" s="12"/>
      <c r="J335" s="12"/>
      <c r="L335" s="52"/>
      <c r="M335" s="62"/>
      <c r="O335" s="67"/>
      <c r="P335" s="68"/>
      <c r="Q335" s="68"/>
    </row>
    <row r="336" spans="2:17" s="10" customFormat="1" ht="15" customHeight="1">
      <c r="B336" s="11"/>
      <c r="C336" s="11"/>
      <c r="D336" s="11"/>
      <c r="E336" s="12"/>
      <c r="F336" s="12"/>
      <c r="G336" s="12"/>
      <c r="H336" s="12"/>
      <c r="I336" s="12"/>
      <c r="J336" s="12"/>
      <c r="L336" s="52"/>
      <c r="M336" s="62"/>
      <c r="O336" s="67"/>
      <c r="P336" s="68"/>
      <c r="Q336" s="68"/>
    </row>
    <row r="337" spans="2:17" s="10" customFormat="1" ht="15" customHeight="1">
      <c r="B337" s="11"/>
      <c r="C337" s="11"/>
      <c r="D337" s="11"/>
      <c r="E337" s="12"/>
      <c r="F337" s="12"/>
      <c r="G337" s="12"/>
      <c r="H337" s="12"/>
      <c r="I337" s="12"/>
      <c r="J337" s="12"/>
      <c r="L337" s="52"/>
      <c r="M337" s="62"/>
      <c r="O337" s="67"/>
      <c r="P337" s="68"/>
      <c r="Q337" s="68"/>
    </row>
    <row r="338" spans="2:17" s="10" customFormat="1" ht="15" customHeight="1">
      <c r="B338" s="11"/>
      <c r="C338" s="11"/>
      <c r="D338" s="11"/>
      <c r="E338" s="12"/>
      <c r="F338" s="12"/>
      <c r="G338" s="12"/>
      <c r="H338" s="12"/>
      <c r="I338" s="12"/>
      <c r="J338" s="12"/>
      <c r="L338" s="52"/>
      <c r="M338" s="62"/>
      <c r="O338" s="67"/>
      <c r="P338" s="68"/>
      <c r="Q338" s="68"/>
    </row>
    <row r="339" spans="2:17" s="10" customFormat="1" ht="15" customHeight="1">
      <c r="B339" s="11"/>
      <c r="C339" s="11"/>
      <c r="D339" s="11"/>
      <c r="E339" s="12"/>
      <c r="F339" s="12"/>
      <c r="G339" s="12"/>
      <c r="H339" s="12"/>
      <c r="I339" s="12"/>
      <c r="J339" s="12"/>
      <c r="L339" s="52"/>
      <c r="M339" s="62"/>
      <c r="O339" s="67"/>
      <c r="P339" s="68"/>
      <c r="Q339" s="68"/>
    </row>
    <row r="340" spans="2:17" s="10" customFormat="1" ht="15" customHeight="1">
      <c r="B340" s="11"/>
      <c r="C340" s="11"/>
      <c r="D340" s="11"/>
      <c r="E340" s="12"/>
      <c r="F340" s="12"/>
      <c r="G340" s="12"/>
      <c r="H340" s="12"/>
      <c r="I340" s="12"/>
      <c r="J340" s="12"/>
      <c r="L340" s="52"/>
      <c r="M340" s="62"/>
      <c r="O340" s="67"/>
      <c r="P340" s="68"/>
      <c r="Q340" s="68"/>
    </row>
    <row r="341" spans="2:17" s="10" customFormat="1" ht="15" customHeight="1">
      <c r="B341" s="11"/>
      <c r="C341" s="11"/>
      <c r="D341" s="11"/>
      <c r="E341" s="12"/>
      <c r="F341" s="12"/>
      <c r="G341" s="12"/>
      <c r="H341" s="12"/>
      <c r="I341" s="12"/>
      <c r="J341" s="12"/>
      <c r="L341" s="52"/>
      <c r="M341" s="62"/>
      <c r="O341" s="67"/>
      <c r="P341" s="68"/>
      <c r="Q341" s="68"/>
    </row>
    <row r="342" spans="2:17" s="10" customFormat="1" ht="15" customHeight="1">
      <c r="B342" s="11"/>
      <c r="C342" s="11"/>
      <c r="D342" s="11"/>
      <c r="E342" s="12"/>
      <c r="F342" s="12"/>
      <c r="G342" s="12"/>
      <c r="H342" s="12"/>
      <c r="I342" s="12"/>
      <c r="J342" s="12"/>
      <c r="L342" s="52"/>
      <c r="M342" s="62"/>
      <c r="O342" s="67"/>
      <c r="P342" s="68"/>
      <c r="Q342" s="68"/>
    </row>
    <row r="343" spans="2:17" s="10" customFormat="1" ht="15" customHeight="1">
      <c r="B343" s="11"/>
      <c r="C343" s="11"/>
      <c r="D343" s="11"/>
      <c r="E343" s="12"/>
      <c r="F343" s="12"/>
      <c r="G343" s="12"/>
      <c r="H343" s="12"/>
      <c r="I343" s="12"/>
      <c r="J343" s="12"/>
      <c r="L343" s="52"/>
      <c r="M343" s="62"/>
      <c r="O343" s="67"/>
      <c r="P343" s="68"/>
      <c r="Q343" s="68"/>
    </row>
    <row r="344" spans="2:17" s="10" customFormat="1" ht="15" customHeight="1">
      <c r="B344" s="11"/>
      <c r="C344" s="11"/>
      <c r="D344" s="11"/>
      <c r="E344" s="12"/>
      <c r="F344" s="12"/>
      <c r="G344" s="12"/>
      <c r="H344" s="12"/>
      <c r="I344" s="12"/>
      <c r="J344" s="12"/>
      <c r="L344" s="52"/>
      <c r="M344" s="62"/>
      <c r="O344" s="67"/>
      <c r="P344" s="68"/>
      <c r="Q344" s="68"/>
    </row>
    <row r="345" spans="2:17" s="10" customFormat="1" ht="15" customHeight="1">
      <c r="B345" s="11"/>
      <c r="C345" s="11"/>
      <c r="D345" s="11"/>
      <c r="E345" s="12"/>
      <c r="F345" s="12"/>
      <c r="G345" s="12"/>
      <c r="H345" s="12"/>
      <c r="I345" s="12"/>
      <c r="J345" s="12"/>
      <c r="L345" s="52"/>
      <c r="M345" s="62"/>
      <c r="O345" s="67"/>
      <c r="P345" s="68"/>
      <c r="Q345" s="68"/>
    </row>
    <row r="346" spans="2:17" s="10" customFormat="1" ht="15" customHeight="1">
      <c r="B346" s="11"/>
      <c r="C346" s="11"/>
      <c r="D346" s="11"/>
      <c r="E346" s="12"/>
      <c r="F346" s="12"/>
      <c r="G346" s="12"/>
      <c r="H346" s="12"/>
      <c r="I346" s="12"/>
      <c r="J346" s="12"/>
      <c r="L346" s="52"/>
      <c r="M346" s="62"/>
      <c r="O346" s="67"/>
      <c r="P346" s="68"/>
      <c r="Q346" s="68"/>
    </row>
    <row r="347" spans="2:17" s="10" customFormat="1" ht="15" customHeight="1">
      <c r="B347" s="11"/>
      <c r="C347" s="11"/>
      <c r="D347" s="11"/>
      <c r="E347" s="12"/>
      <c r="F347" s="12"/>
      <c r="G347" s="12"/>
      <c r="H347" s="12"/>
      <c r="I347" s="12"/>
      <c r="J347" s="12"/>
      <c r="L347" s="52"/>
      <c r="M347" s="62"/>
      <c r="O347" s="67"/>
      <c r="P347" s="68"/>
      <c r="Q347" s="68"/>
    </row>
    <row r="348" spans="2:17" s="10" customFormat="1" ht="15" customHeight="1">
      <c r="B348" s="11"/>
      <c r="C348" s="11"/>
      <c r="D348" s="11"/>
      <c r="E348" s="12"/>
      <c r="F348" s="12"/>
      <c r="G348" s="12"/>
      <c r="H348" s="12"/>
      <c r="I348" s="12"/>
      <c r="J348" s="12"/>
      <c r="L348" s="52"/>
      <c r="M348" s="62"/>
      <c r="O348" s="67"/>
      <c r="P348" s="68"/>
      <c r="Q348" s="68"/>
    </row>
    <row r="349" spans="2:17" s="10" customFormat="1" ht="15" customHeight="1">
      <c r="B349" s="11"/>
      <c r="C349" s="11"/>
      <c r="D349" s="11"/>
      <c r="E349" s="12"/>
      <c r="F349" s="12"/>
      <c r="G349" s="12"/>
      <c r="H349" s="12"/>
      <c r="I349" s="12"/>
      <c r="J349" s="12"/>
      <c r="L349" s="52"/>
      <c r="M349" s="62"/>
      <c r="O349" s="67"/>
      <c r="P349" s="68"/>
      <c r="Q349" s="68"/>
    </row>
    <row r="350" spans="2:17" s="10" customFormat="1" ht="15" customHeight="1">
      <c r="B350" s="11"/>
      <c r="C350" s="11"/>
      <c r="D350" s="11"/>
      <c r="E350" s="12"/>
      <c r="F350" s="12"/>
      <c r="G350" s="12"/>
      <c r="H350" s="12"/>
      <c r="I350" s="12"/>
      <c r="J350" s="12"/>
      <c r="L350" s="52"/>
      <c r="M350" s="62"/>
      <c r="O350" s="67"/>
      <c r="P350" s="68"/>
      <c r="Q350" s="68"/>
    </row>
    <row r="351" spans="2:17" s="10" customFormat="1" ht="15" customHeight="1">
      <c r="B351" s="11"/>
      <c r="C351" s="11"/>
      <c r="D351" s="11"/>
      <c r="E351" s="12"/>
      <c r="F351" s="12"/>
      <c r="G351" s="12"/>
      <c r="H351" s="12"/>
      <c r="I351" s="12"/>
      <c r="J351" s="12"/>
      <c r="L351" s="52"/>
      <c r="M351" s="62"/>
      <c r="O351" s="67"/>
      <c r="P351" s="68"/>
      <c r="Q351" s="68"/>
    </row>
    <row r="352" spans="2:17" s="10" customFormat="1" ht="15" customHeight="1">
      <c r="B352" s="11"/>
      <c r="C352" s="11"/>
      <c r="D352" s="11"/>
      <c r="E352" s="12"/>
      <c r="F352" s="12"/>
      <c r="G352" s="12"/>
      <c r="H352" s="12"/>
      <c r="I352" s="12"/>
      <c r="J352" s="12"/>
      <c r="L352" s="52"/>
      <c r="M352" s="62"/>
      <c r="O352" s="67"/>
      <c r="P352" s="68"/>
      <c r="Q352" s="68"/>
    </row>
    <row r="353" spans="2:17" s="10" customFormat="1" ht="15" customHeight="1">
      <c r="B353" s="11"/>
      <c r="C353" s="11"/>
      <c r="D353" s="11"/>
      <c r="E353" s="12"/>
      <c r="F353" s="12"/>
      <c r="G353" s="12"/>
      <c r="H353" s="12"/>
      <c r="I353" s="12"/>
      <c r="J353" s="12"/>
      <c r="L353" s="52"/>
      <c r="M353" s="62"/>
      <c r="O353" s="67"/>
      <c r="P353" s="68"/>
      <c r="Q353" s="68"/>
    </row>
    <row r="354" spans="2:17" s="10" customFormat="1" ht="15" customHeight="1">
      <c r="B354" s="11"/>
      <c r="C354" s="11"/>
      <c r="D354" s="11"/>
      <c r="E354" s="12"/>
      <c r="F354" s="12"/>
      <c r="G354" s="12"/>
      <c r="H354" s="12"/>
      <c r="I354" s="12"/>
      <c r="J354" s="12"/>
      <c r="L354" s="52"/>
      <c r="M354" s="62"/>
      <c r="O354" s="67"/>
      <c r="P354" s="68"/>
      <c r="Q354" s="68"/>
    </row>
    <row r="355" spans="2:17" s="10" customFormat="1" ht="15" customHeight="1">
      <c r="B355" s="11"/>
      <c r="C355" s="11"/>
      <c r="D355" s="11"/>
      <c r="E355" s="12"/>
      <c r="F355" s="12"/>
      <c r="G355" s="12"/>
      <c r="H355" s="12"/>
      <c r="I355" s="12"/>
      <c r="J355" s="12"/>
      <c r="L355" s="52"/>
      <c r="M355" s="62"/>
      <c r="O355" s="67"/>
      <c r="P355" s="68"/>
      <c r="Q355" s="68"/>
    </row>
    <row r="356" spans="2:17" s="10" customFormat="1" ht="15" customHeight="1">
      <c r="B356" s="11"/>
      <c r="C356" s="11"/>
      <c r="D356" s="11"/>
      <c r="E356" s="12"/>
      <c r="F356" s="12"/>
      <c r="G356" s="12"/>
      <c r="H356" s="12"/>
      <c r="I356" s="12"/>
      <c r="J356" s="12"/>
      <c r="L356" s="52"/>
      <c r="M356" s="62"/>
      <c r="O356" s="67"/>
      <c r="P356" s="68"/>
      <c r="Q356" s="68"/>
    </row>
    <row r="357" spans="2:17" s="10" customFormat="1" ht="15" customHeight="1">
      <c r="B357" s="11"/>
      <c r="C357" s="11"/>
      <c r="D357" s="11"/>
      <c r="E357" s="12"/>
      <c r="F357" s="12"/>
      <c r="G357" s="12"/>
      <c r="H357" s="12"/>
      <c r="I357" s="12"/>
      <c r="J357" s="12"/>
      <c r="L357" s="52"/>
      <c r="M357" s="62"/>
      <c r="O357" s="67"/>
      <c r="P357" s="68"/>
      <c r="Q357" s="68"/>
    </row>
    <row r="358" spans="2:17" s="10" customFormat="1" ht="15" customHeight="1">
      <c r="B358" s="11"/>
      <c r="C358" s="11"/>
      <c r="D358" s="11"/>
      <c r="E358" s="12"/>
      <c r="F358" s="12"/>
      <c r="G358" s="12"/>
      <c r="H358" s="12"/>
      <c r="I358" s="12"/>
      <c r="J358" s="12"/>
      <c r="L358" s="52"/>
      <c r="M358" s="62"/>
      <c r="O358" s="67"/>
      <c r="P358" s="68"/>
      <c r="Q358" s="68"/>
    </row>
    <row r="359" spans="2:17" s="10" customFormat="1" ht="15" customHeight="1">
      <c r="B359" s="11"/>
      <c r="C359" s="11"/>
      <c r="D359" s="11"/>
      <c r="E359" s="12"/>
      <c r="F359" s="12"/>
      <c r="G359" s="12"/>
      <c r="H359" s="12"/>
      <c r="I359" s="12"/>
      <c r="J359" s="12"/>
      <c r="L359" s="52"/>
      <c r="M359" s="62"/>
      <c r="O359" s="67"/>
      <c r="P359" s="68"/>
      <c r="Q359" s="68"/>
    </row>
    <row r="360" spans="2:17" s="10" customFormat="1" ht="15" customHeight="1">
      <c r="B360" s="11"/>
      <c r="C360" s="11"/>
      <c r="D360" s="11"/>
      <c r="E360" s="12"/>
      <c r="F360" s="12"/>
      <c r="G360" s="12"/>
      <c r="H360" s="12"/>
      <c r="I360" s="12"/>
      <c r="J360" s="12"/>
      <c r="L360" s="52"/>
      <c r="M360" s="62"/>
      <c r="O360" s="67"/>
      <c r="P360" s="68"/>
      <c r="Q360" s="68"/>
    </row>
    <row r="361" spans="2:17" s="10" customFormat="1" ht="15" customHeight="1">
      <c r="B361" s="11"/>
      <c r="C361" s="11"/>
      <c r="D361" s="11"/>
      <c r="E361" s="12"/>
      <c r="F361" s="12"/>
      <c r="G361" s="12"/>
      <c r="H361" s="12"/>
      <c r="I361" s="12"/>
      <c r="J361" s="12"/>
      <c r="L361" s="52"/>
      <c r="M361" s="62"/>
      <c r="O361" s="67"/>
      <c r="P361" s="68"/>
      <c r="Q361" s="68"/>
    </row>
    <row r="362" spans="2:17" s="10" customFormat="1" ht="15" customHeight="1">
      <c r="B362" s="11"/>
      <c r="C362" s="11"/>
      <c r="D362" s="11"/>
      <c r="E362" s="12"/>
      <c r="F362" s="12"/>
      <c r="G362" s="12"/>
      <c r="H362" s="12"/>
      <c r="I362" s="12"/>
      <c r="J362" s="12"/>
      <c r="L362" s="52"/>
      <c r="M362" s="62"/>
      <c r="O362" s="67"/>
      <c r="P362" s="68"/>
      <c r="Q362" s="68"/>
    </row>
    <row r="363" spans="2:17" s="10" customFormat="1" ht="15" customHeight="1">
      <c r="B363" s="11"/>
      <c r="C363" s="11"/>
      <c r="D363" s="11"/>
      <c r="E363" s="12"/>
      <c r="F363" s="12"/>
      <c r="G363" s="12"/>
      <c r="H363" s="12"/>
      <c r="I363" s="12"/>
      <c r="J363" s="12"/>
      <c r="L363" s="52"/>
      <c r="M363" s="62"/>
      <c r="O363" s="67"/>
      <c r="P363" s="68"/>
      <c r="Q363" s="68"/>
    </row>
    <row r="364" spans="2:17" s="10" customFormat="1" ht="15" customHeight="1">
      <c r="B364" s="11"/>
      <c r="C364" s="11"/>
      <c r="D364" s="11"/>
      <c r="E364" s="12"/>
      <c r="F364" s="12"/>
      <c r="G364" s="12"/>
      <c r="H364" s="12"/>
      <c r="I364" s="12"/>
      <c r="J364" s="12"/>
      <c r="L364" s="52"/>
      <c r="M364" s="62"/>
      <c r="O364" s="67"/>
      <c r="P364" s="68"/>
      <c r="Q364" s="68"/>
    </row>
    <row r="365" spans="2:17" s="10" customFormat="1" ht="15" customHeight="1">
      <c r="B365" s="11"/>
      <c r="C365" s="11"/>
      <c r="D365" s="11"/>
      <c r="E365" s="12"/>
      <c r="F365" s="12"/>
      <c r="G365" s="12"/>
      <c r="H365" s="12"/>
      <c r="I365" s="12"/>
      <c r="J365" s="12"/>
      <c r="L365" s="52"/>
      <c r="M365" s="62"/>
      <c r="O365" s="67"/>
      <c r="P365" s="68"/>
      <c r="Q365" s="68"/>
    </row>
    <row r="366" spans="2:17" s="10" customFormat="1" ht="15" customHeight="1">
      <c r="B366" s="11"/>
      <c r="C366" s="11"/>
      <c r="D366" s="11"/>
      <c r="E366" s="12"/>
      <c r="F366" s="12"/>
      <c r="G366" s="12"/>
      <c r="H366" s="12"/>
      <c r="I366" s="12"/>
      <c r="J366" s="12"/>
      <c r="L366" s="52"/>
      <c r="M366" s="62"/>
      <c r="O366" s="67"/>
      <c r="P366" s="68"/>
      <c r="Q366" s="68"/>
    </row>
    <row r="367" spans="2:17" s="10" customFormat="1" ht="15" customHeight="1">
      <c r="B367" s="11"/>
      <c r="C367" s="11"/>
      <c r="D367" s="11"/>
      <c r="E367" s="12"/>
      <c r="F367" s="12"/>
      <c r="G367" s="12"/>
      <c r="H367" s="12"/>
      <c r="I367" s="12"/>
      <c r="J367" s="12"/>
      <c r="L367" s="52"/>
      <c r="M367" s="62"/>
      <c r="O367" s="67"/>
      <c r="P367" s="68"/>
      <c r="Q367" s="68"/>
    </row>
    <row r="368" spans="2:17" s="10" customFormat="1" ht="15" customHeight="1">
      <c r="B368" s="11"/>
      <c r="C368" s="11"/>
      <c r="D368" s="11"/>
      <c r="E368" s="12"/>
      <c r="F368" s="12"/>
      <c r="G368" s="12"/>
      <c r="H368" s="12"/>
      <c r="I368" s="12"/>
      <c r="J368" s="12"/>
      <c r="L368" s="52"/>
      <c r="M368" s="62"/>
      <c r="O368" s="67"/>
      <c r="P368" s="68"/>
      <c r="Q368" s="68"/>
    </row>
    <row r="369" spans="2:17" s="10" customFormat="1" ht="15" customHeight="1">
      <c r="B369" s="11"/>
      <c r="C369" s="11"/>
      <c r="D369" s="11"/>
      <c r="E369" s="12"/>
      <c r="F369" s="12"/>
      <c r="G369" s="12"/>
      <c r="H369" s="12"/>
      <c r="I369" s="12"/>
      <c r="J369" s="12"/>
      <c r="L369" s="52"/>
      <c r="M369" s="62"/>
      <c r="O369" s="67"/>
      <c r="P369" s="68"/>
      <c r="Q369" s="68"/>
    </row>
    <row r="370" spans="2:17" s="10" customFormat="1" ht="15" customHeight="1">
      <c r="B370" s="11"/>
      <c r="C370" s="11"/>
      <c r="D370" s="11"/>
      <c r="E370" s="12"/>
      <c r="F370" s="12"/>
      <c r="G370" s="12"/>
      <c r="H370" s="12"/>
      <c r="I370" s="12"/>
      <c r="J370" s="12"/>
      <c r="L370" s="52"/>
      <c r="M370" s="62"/>
      <c r="O370" s="67"/>
      <c r="P370" s="68"/>
      <c r="Q370" s="68"/>
    </row>
    <row r="371" spans="2:17" s="10" customFormat="1" ht="15" customHeight="1">
      <c r="B371" s="11"/>
      <c r="C371" s="11"/>
      <c r="D371" s="11"/>
      <c r="E371" s="12"/>
      <c r="F371" s="12"/>
      <c r="G371" s="12"/>
      <c r="H371" s="12"/>
      <c r="I371" s="12"/>
      <c r="J371" s="12"/>
      <c r="L371" s="52"/>
      <c r="M371" s="62"/>
      <c r="O371" s="67"/>
      <c r="P371" s="68"/>
      <c r="Q371" s="68"/>
    </row>
    <row r="372" spans="2:17" s="10" customFormat="1" ht="15" customHeight="1">
      <c r="B372" s="11"/>
      <c r="C372" s="11"/>
      <c r="D372" s="11"/>
      <c r="E372" s="12"/>
      <c r="F372" s="12"/>
      <c r="G372" s="12"/>
      <c r="H372" s="12"/>
      <c r="I372" s="12"/>
      <c r="J372" s="12"/>
      <c r="L372" s="52"/>
      <c r="M372" s="62"/>
      <c r="O372" s="67"/>
      <c r="P372" s="68"/>
      <c r="Q372" s="68"/>
    </row>
    <row r="373" spans="2:17" s="10" customFormat="1" ht="15" customHeight="1">
      <c r="B373" s="11"/>
      <c r="C373" s="11"/>
      <c r="D373" s="11"/>
      <c r="E373" s="12"/>
      <c r="F373" s="12"/>
      <c r="G373" s="12"/>
      <c r="H373" s="12"/>
      <c r="I373" s="12"/>
      <c r="J373" s="12"/>
      <c r="L373" s="52"/>
      <c r="M373" s="62"/>
      <c r="O373" s="67"/>
      <c r="P373" s="68"/>
      <c r="Q373" s="68"/>
    </row>
    <row r="374" spans="2:17" s="10" customFormat="1" ht="15" customHeight="1">
      <c r="B374" s="11"/>
      <c r="C374" s="11"/>
      <c r="D374" s="11"/>
      <c r="E374" s="12"/>
      <c r="F374" s="12"/>
      <c r="G374" s="12"/>
      <c r="H374" s="12"/>
      <c r="I374" s="12"/>
      <c r="J374" s="12"/>
      <c r="L374" s="52"/>
      <c r="M374" s="62"/>
      <c r="O374" s="67"/>
      <c r="P374" s="68"/>
      <c r="Q374" s="68"/>
    </row>
    <row r="375" spans="2:17" s="10" customFormat="1" ht="15" customHeight="1">
      <c r="B375" s="11"/>
      <c r="C375" s="11"/>
      <c r="D375" s="11"/>
      <c r="E375" s="12"/>
      <c r="F375" s="12"/>
      <c r="G375" s="12"/>
      <c r="H375" s="12"/>
      <c r="I375" s="12"/>
      <c r="J375" s="12"/>
      <c r="L375" s="52"/>
      <c r="M375" s="62"/>
      <c r="O375" s="67"/>
      <c r="P375" s="68"/>
      <c r="Q375" s="68"/>
    </row>
    <row r="376" spans="2:17" s="10" customFormat="1" ht="15" customHeight="1">
      <c r="B376" s="11"/>
      <c r="C376" s="11"/>
      <c r="D376" s="11"/>
      <c r="E376" s="12"/>
      <c r="F376" s="12"/>
      <c r="G376" s="12"/>
      <c r="H376" s="12"/>
      <c r="I376" s="12"/>
      <c r="J376" s="12"/>
      <c r="L376" s="52"/>
      <c r="M376" s="62"/>
      <c r="O376" s="67"/>
      <c r="P376" s="68"/>
      <c r="Q376" s="68"/>
    </row>
    <row r="377" spans="2:17" s="10" customFormat="1" ht="15" customHeight="1">
      <c r="B377" s="11"/>
      <c r="C377" s="11"/>
      <c r="D377" s="11"/>
      <c r="E377" s="12"/>
      <c r="F377" s="12"/>
      <c r="G377" s="12"/>
      <c r="H377" s="12"/>
      <c r="I377" s="12"/>
      <c r="J377" s="12"/>
      <c r="L377" s="52"/>
      <c r="M377" s="62"/>
      <c r="O377" s="67"/>
      <c r="P377" s="68"/>
      <c r="Q377" s="68"/>
    </row>
    <row r="378" spans="2:17" s="10" customFormat="1" ht="15" customHeight="1">
      <c r="B378" s="11"/>
      <c r="C378" s="11"/>
      <c r="D378" s="11"/>
      <c r="E378" s="12"/>
      <c r="F378" s="12"/>
      <c r="G378" s="12"/>
      <c r="H378" s="12"/>
      <c r="I378" s="12"/>
      <c r="J378" s="12"/>
      <c r="L378" s="52"/>
      <c r="M378" s="62"/>
      <c r="O378" s="67"/>
      <c r="P378" s="68"/>
      <c r="Q378" s="68"/>
    </row>
    <row r="379" spans="2:17" s="10" customFormat="1" ht="15" customHeight="1">
      <c r="B379" s="11"/>
      <c r="C379" s="11"/>
      <c r="D379" s="11"/>
      <c r="E379" s="12"/>
      <c r="F379" s="12"/>
      <c r="G379" s="12"/>
      <c r="H379" s="12"/>
      <c r="I379" s="12"/>
      <c r="J379" s="12"/>
      <c r="L379" s="52"/>
      <c r="M379" s="62"/>
      <c r="O379" s="67"/>
      <c r="P379" s="68"/>
      <c r="Q379" s="68"/>
    </row>
    <row r="380" spans="2:17" s="10" customFormat="1" ht="15" customHeight="1">
      <c r="B380" s="11"/>
      <c r="C380" s="11"/>
      <c r="D380" s="11"/>
      <c r="E380" s="12"/>
      <c r="F380" s="12"/>
      <c r="G380" s="12"/>
      <c r="H380" s="12"/>
      <c r="I380" s="12"/>
      <c r="J380" s="12"/>
      <c r="L380" s="52"/>
      <c r="M380" s="62"/>
      <c r="O380" s="67"/>
      <c r="P380" s="68"/>
      <c r="Q380" s="68"/>
    </row>
    <row r="381" spans="2:17" s="10" customFormat="1" ht="15" customHeight="1">
      <c r="B381" s="11"/>
      <c r="C381" s="11"/>
      <c r="D381" s="11"/>
      <c r="E381" s="12"/>
      <c r="F381" s="12"/>
      <c r="G381" s="12"/>
      <c r="H381" s="12"/>
      <c r="I381" s="12"/>
      <c r="J381" s="12"/>
      <c r="L381" s="52"/>
      <c r="M381" s="62"/>
      <c r="O381" s="67"/>
      <c r="P381" s="68"/>
      <c r="Q381" s="68"/>
    </row>
    <row r="382" spans="2:17" s="10" customFormat="1" ht="15" customHeight="1">
      <c r="B382" s="11"/>
      <c r="C382" s="11"/>
      <c r="D382" s="11"/>
      <c r="E382" s="12"/>
      <c r="F382" s="12"/>
      <c r="G382" s="12"/>
      <c r="H382" s="12"/>
      <c r="I382" s="12"/>
      <c r="J382" s="12"/>
      <c r="L382" s="52"/>
      <c r="M382" s="62"/>
      <c r="O382" s="67"/>
      <c r="P382" s="68"/>
      <c r="Q382" s="68"/>
    </row>
    <row r="383" spans="2:17" s="10" customFormat="1" ht="15" customHeight="1">
      <c r="B383" s="11"/>
      <c r="C383" s="11"/>
      <c r="D383" s="11"/>
      <c r="E383" s="12"/>
      <c r="F383" s="12"/>
      <c r="G383" s="12"/>
      <c r="H383" s="12"/>
      <c r="I383" s="12"/>
      <c r="J383" s="12"/>
      <c r="L383" s="52"/>
      <c r="M383" s="62"/>
      <c r="O383" s="67"/>
      <c r="P383" s="68"/>
      <c r="Q383" s="68"/>
    </row>
    <row r="384" spans="2:17" s="10" customFormat="1" ht="15" customHeight="1">
      <c r="B384" s="11"/>
      <c r="C384" s="11"/>
      <c r="D384" s="11"/>
      <c r="E384" s="12"/>
      <c r="F384" s="12"/>
      <c r="G384" s="12"/>
      <c r="H384" s="12"/>
      <c r="I384" s="12"/>
      <c r="J384" s="12"/>
      <c r="L384" s="52"/>
      <c r="M384" s="62"/>
      <c r="O384" s="67"/>
      <c r="P384" s="68"/>
      <c r="Q384" s="68"/>
    </row>
    <row r="385" spans="2:17" s="10" customFormat="1" ht="15" customHeight="1">
      <c r="B385" s="11"/>
      <c r="C385" s="11"/>
      <c r="D385" s="11"/>
      <c r="E385" s="12"/>
      <c r="F385" s="12"/>
      <c r="G385" s="12"/>
      <c r="H385" s="12"/>
      <c r="I385" s="12"/>
      <c r="J385" s="12"/>
      <c r="L385" s="52"/>
      <c r="M385" s="62"/>
      <c r="O385" s="67"/>
      <c r="P385" s="68"/>
      <c r="Q385" s="68"/>
    </row>
    <row r="386" spans="2:17" s="10" customFormat="1" ht="15" customHeight="1">
      <c r="B386" s="11"/>
      <c r="C386" s="11"/>
      <c r="D386" s="11"/>
      <c r="E386" s="12"/>
      <c r="F386" s="12"/>
      <c r="G386" s="12"/>
      <c r="H386" s="12"/>
      <c r="I386" s="12"/>
      <c r="J386" s="12"/>
      <c r="L386" s="52"/>
      <c r="M386" s="62"/>
      <c r="O386" s="67"/>
      <c r="P386" s="68"/>
      <c r="Q386" s="68"/>
    </row>
    <row r="387" spans="2:17" s="10" customFormat="1" ht="15" customHeight="1">
      <c r="B387" s="11"/>
      <c r="C387" s="11"/>
      <c r="D387" s="11"/>
      <c r="E387" s="12"/>
      <c r="F387" s="12"/>
      <c r="G387" s="12"/>
      <c r="H387" s="12"/>
      <c r="I387" s="12"/>
      <c r="J387" s="12"/>
      <c r="L387" s="52"/>
      <c r="M387" s="62"/>
      <c r="O387" s="67"/>
      <c r="P387" s="68"/>
      <c r="Q387" s="68"/>
    </row>
    <row r="388" spans="2:17" s="10" customFormat="1" ht="15" customHeight="1">
      <c r="B388" s="11"/>
      <c r="C388" s="11"/>
      <c r="D388" s="11"/>
      <c r="E388" s="12"/>
      <c r="F388" s="12"/>
      <c r="G388" s="12"/>
      <c r="H388" s="12"/>
      <c r="I388" s="12"/>
      <c r="J388" s="12"/>
      <c r="L388" s="52"/>
      <c r="M388" s="62"/>
      <c r="O388" s="67"/>
      <c r="P388" s="68"/>
      <c r="Q388" s="68"/>
    </row>
    <row r="389" spans="2:17" s="10" customFormat="1" ht="15" customHeight="1">
      <c r="B389" s="11"/>
      <c r="C389" s="11"/>
      <c r="D389" s="11"/>
      <c r="E389" s="12"/>
      <c r="F389" s="12"/>
      <c r="G389" s="12"/>
      <c r="H389" s="12"/>
      <c r="I389" s="12"/>
      <c r="J389" s="12"/>
      <c r="L389" s="52"/>
      <c r="M389" s="62"/>
      <c r="O389" s="67"/>
      <c r="P389" s="68"/>
      <c r="Q389" s="68"/>
    </row>
    <row r="390" spans="2:17" s="10" customFormat="1" ht="15" customHeight="1">
      <c r="B390" s="11"/>
      <c r="C390" s="11"/>
      <c r="D390" s="11"/>
      <c r="E390" s="12"/>
      <c r="F390" s="12"/>
      <c r="G390" s="12"/>
      <c r="H390" s="12"/>
      <c r="I390" s="12"/>
      <c r="J390" s="12"/>
      <c r="L390" s="52"/>
      <c r="M390" s="62"/>
      <c r="O390" s="67"/>
      <c r="P390" s="68"/>
      <c r="Q390" s="68"/>
    </row>
    <row r="391" spans="2:17" s="10" customFormat="1" ht="15" customHeight="1">
      <c r="B391" s="11"/>
      <c r="C391" s="11"/>
      <c r="D391" s="11"/>
      <c r="E391" s="12"/>
      <c r="F391" s="12"/>
      <c r="G391" s="12"/>
      <c r="H391" s="12"/>
      <c r="I391" s="12"/>
      <c r="J391" s="12"/>
      <c r="L391" s="52"/>
      <c r="M391" s="62"/>
      <c r="O391" s="67"/>
      <c r="P391" s="68"/>
      <c r="Q391" s="68"/>
    </row>
    <row r="392" spans="2:17" s="10" customFormat="1" ht="15" customHeight="1">
      <c r="B392" s="11"/>
      <c r="C392" s="11"/>
      <c r="D392" s="11"/>
      <c r="E392" s="12"/>
      <c r="F392" s="12"/>
      <c r="G392" s="12"/>
      <c r="H392" s="12"/>
      <c r="I392" s="12"/>
      <c r="J392" s="12"/>
      <c r="L392" s="52"/>
      <c r="M392" s="62"/>
      <c r="O392" s="67"/>
      <c r="P392" s="68"/>
      <c r="Q392" s="68"/>
    </row>
    <row r="393" spans="2:17" s="10" customFormat="1" ht="15" customHeight="1">
      <c r="B393" s="11"/>
      <c r="C393" s="11"/>
      <c r="D393" s="11"/>
      <c r="E393" s="12"/>
      <c r="F393" s="12"/>
      <c r="G393" s="12"/>
      <c r="H393" s="12"/>
      <c r="I393" s="12"/>
      <c r="J393" s="12"/>
      <c r="L393" s="52"/>
      <c r="M393" s="62"/>
      <c r="O393" s="67"/>
      <c r="P393" s="68"/>
      <c r="Q393" s="68"/>
    </row>
    <row r="394" spans="2:17" s="10" customFormat="1" ht="15" customHeight="1">
      <c r="B394" s="11"/>
      <c r="C394" s="11"/>
      <c r="D394" s="11"/>
      <c r="E394" s="12"/>
      <c r="F394" s="12"/>
      <c r="G394" s="12"/>
      <c r="H394" s="12"/>
      <c r="I394" s="12"/>
      <c r="J394" s="12"/>
      <c r="L394" s="52"/>
      <c r="M394" s="62"/>
      <c r="O394" s="67"/>
      <c r="P394" s="68"/>
      <c r="Q394" s="68"/>
    </row>
    <row r="395" spans="2:17" s="10" customFormat="1" ht="15" customHeight="1">
      <c r="B395" s="11"/>
      <c r="C395" s="11"/>
      <c r="D395" s="11"/>
      <c r="E395" s="12"/>
      <c r="F395" s="12"/>
      <c r="G395" s="12"/>
      <c r="H395" s="12"/>
      <c r="I395" s="12"/>
      <c r="J395" s="12"/>
      <c r="L395" s="52"/>
      <c r="M395" s="62"/>
      <c r="O395" s="67"/>
      <c r="P395" s="68"/>
      <c r="Q395" s="68"/>
    </row>
    <row r="396" spans="2:17" s="10" customFormat="1" ht="15" customHeight="1">
      <c r="B396" s="11"/>
      <c r="C396" s="11"/>
      <c r="D396" s="11"/>
      <c r="E396" s="12"/>
      <c r="F396" s="12"/>
      <c r="G396" s="12"/>
      <c r="H396" s="12"/>
      <c r="I396" s="12"/>
      <c r="J396" s="12"/>
      <c r="L396" s="52"/>
      <c r="M396" s="62"/>
      <c r="O396" s="67"/>
      <c r="P396" s="68"/>
      <c r="Q396" s="68"/>
    </row>
    <row r="397" spans="2:17" s="10" customFormat="1" ht="15" customHeight="1">
      <c r="B397" s="11"/>
      <c r="C397" s="11"/>
      <c r="D397" s="11"/>
      <c r="E397" s="12"/>
      <c r="F397" s="12"/>
      <c r="G397" s="12"/>
      <c r="H397" s="12"/>
      <c r="I397" s="12"/>
      <c r="J397" s="12"/>
      <c r="L397" s="52"/>
      <c r="M397" s="62"/>
      <c r="O397" s="67"/>
      <c r="P397" s="68"/>
      <c r="Q397" s="68"/>
    </row>
    <row r="398" spans="2:17" s="10" customFormat="1" ht="15" customHeight="1">
      <c r="B398" s="11"/>
      <c r="C398" s="11"/>
      <c r="D398" s="11"/>
      <c r="E398" s="12"/>
      <c r="F398" s="12"/>
      <c r="G398" s="12"/>
      <c r="H398" s="12"/>
      <c r="I398" s="12"/>
      <c r="J398" s="12"/>
      <c r="L398" s="52"/>
      <c r="M398" s="62"/>
      <c r="O398" s="67"/>
      <c r="P398" s="68"/>
      <c r="Q398" s="68"/>
    </row>
    <row r="399" spans="2:17" s="10" customFormat="1" ht="15" customHeight="1">
      <c r="B399" s="11"/>
      <c r="C399" s="11"/>
      <c r="D399" s="11"/>
      <c r="E399" s="12"/>
      <c r="F399" s="12"/>
      <c r="G399" s="12"/>
      <c r="H399" s="12"/>
      <c r="I399" s="12"/>
      <c r="J399" s="12"/>
      <c r="L399" s="52"/>
      <c r="M399" s="62"/>
      <c r="O399" s="67"/>
      <c r="P399" s="68"/>
      <c r="Q399" s="68"/>
    </row>
    <row r="400" spans="2:17" s="10" customFormat="1" ht="15" customHeight="1">
      <c r="B400" s="11"/>
      <c r="C400" s="11"/>
      <c r="D400" s="11"/>
      <c r="E400" s="12"/>
      <c r="F400" s="12"/>
      <c r="G400" s="12"/>
      <c r="H400" s="12"/>
      <c r="I400" s="12"/>
      <c r="J400" s="12"/>
      <c r="L400" s="52"/>
      <c r="M400" s="62"/>
      <c r="O400" s="67"/>
      <c r="P400" s="68"/>
      <c r="Q400" s="68"/>
    </row>
    <row r="401" spans="2:17" s="10" customFormat="1" ht="15" customHeight="1">
      <c r="B401" s="11"/>
      <c r="C401" s="11"/>
      <c r="D401" s="11"/>
      <c r="E401" s="12"/>
      <c r="F401" s="12"/>
      <c r="G401" s="12"/>
      <c r="H401" s="12"/>
      <c r="I401" s="12"/>
      <c r="J401" s="12"/>
      <c r="L401" s="52"/>
      <c r="M401" s="62"/>
      <c r="O401" s="67"/>
      <c r="P401" s="68"/>
      <c r="Q401" s="68"/>
    </row>
    <row r="402" spans="2:17" s="10" customFormat="1" ht="15" customHeight="1">
      <c r="B402" s="11"/>
      <c r="C402" s="11"/>
      <c r="D402" s="11"/>
      <c r="E402" s="12"/>
      <c r="F402" s="12"/>
      <c r="G402" s="12"/>
      <c r="H402" s="12"/>
      <c r="I402" s="12"/>
      <c r="J402" s="12"/>
      <c r="L402" s="52"/>
      <c r="M402" s="62"/>
      <c r="O402" s="67"/>
      <c r="P402" s="68"/>
      <c r="Q402" s="68"/>
    </row>
    <row r="403" spans="2:17" s="10" customFormat="1" ht="15" customHeight="1">
      <c r="B403" s="11"/>
      <c r="C403" s="11"/>
      <c r="D403" s="11"/>
      <c r="E403" s="12"/>
      <c r="F403" s="12"/>
      <c r="G403" s="12"/>
      <c r="H403" s="12"/>
      <c r="I403" s="12"/>
      <c r="J403" s="12"/>
      <c r="L403" s="52"/>
      <c r="M403" s="62"/>
      <c r="O403" s="67"/>
      <c r="P403" s="68"/>
      <c r="Q403" s="68"/>
    </row>
    <row r="404" spans="2:17" s="10" customFormat="1" ht="15" customHeight="1">
      <c r="B404" s="11"/>
      <c r="C404" s="11"/>
      <c r="D404" s="11"/>
      <c r="E404" s="12"/>
      <c r="F404" s="12"/>
      <c r="G404" s="12"/>
      <c r="H404" s="12"/>
      <c r="I404" s="12"/>
      <c r="J404" s="12"/>
      <c r="L404" s="52"/>
      <c r="M404" s="62"/>
      <c r="O404" s="67"/>
      <c r="P404" s="68"/>
      <c r="Q404" s="68"/>
    </row>
    <row r="405" spans="2:17" s="10" customFormat="1" ht="15" customHeight="1">
      <c r="B405" s="11"/>
      <c r="C405" s="11"/>
      <c r="D405" s="11"/>
      <c r="E405" s="12"/>
      <c r="F405" s="12"/>
      <c r="G405" s="12"/>
      <c r="H405" s="12"/>
      <c r="I405" s="12"/>
      <c r="J405" s="12"/>
      <c r="L405" s="52"/>
      <c r="M405" s="62"/>
      <c r="O405" s="67"/>
      <c r="P405" s="68"/>
      <c r="Q405" s="68"/>
    </row>
    <row r="406" spans="2:17" s="10" customFormat="1" ht="15" customHeight="1">
      <c r="B406" s="11"/>
      <c r="C406" s="11"/>
      <c r="D406" s="11"/>
      <c r="E406" s="12"/>
      <c r="F406" s="12"/>
      <c r="G406" s="12"/>
      <c r="H406" s="12"/>
      <c r="I406" s="12"/>
      <c r="J406" s="12"/>
      <c r="L406" s="52"/>
      <c r="M406" s="62"/>
      <c r="O406" s="67"/>
      <c r="P406" s="68"/>
      <c r="Q406" s="68"/>
    </row>
    <row r="407" spans="2:17" s="10" customFormat="1" ht="15" customHeight="1">
      <c r="B407" s="11"/>
      <c r="C407" s="11"/>
      <c r="D407" s="11"/>
      <c r="E407" s="12"/>
      <c r="F407" s="12"/>
      <c r="G407" s="12"/>
      <c r="H407" s="12"/>
      <c r="I407" s="12"/>
      <c r="J407" s="12"/>
      <c r="L407" s="52"/>
      <c r="M407" s="62"/>
      <c r="O407" s="67"/>
      <c r="P407" s="68"/>
      <c r="Q407" s="68"/>
    </row>
    <row r="408" spans="2:17" s="10" customFormat="1" ht="15" customHeight="1">
      <c r="B408" s="11"/>
      <c r="C408" s="11"/>
      <c r="D408" s="11"/>
      <c r="E408" s="12"/>
      <c r="F408" s="12"/>
      <c r="G408" s="12"/>
      <c r="H408" s="12"/>
      <c r="I408" s="12"/>
      <c r="J408" s="12"/>
      <c r="L408" s="52"/>
      <c r="M408" s="62"/>
      <c r="O408" s="67"/>
      <c r="P408" s="68"/>
      <c r="Q408" s="68"/>
    </row>
    <row r="409" spans="2:17" s="10" customFormat="1" ht="15" customHeight="1">
      <c r="B409" s="11"/>
      <c r="C409" s="11"/>
      <c r="D409" s="11"/>
      <c r="E409" s="12"/>
      <c r="F409" s="12"/>
      <c r="G409" s="12"/>
      <c r="H409" s="12"/>
      <c r="I409" s="12"/>
      <c r="J409" s="12"/>
      <c r="L409" s="52"/>
      <c r="M409" s="62"/>
      <c r="O409" s="67"/>
      <c r="P409" s="68"/>
      <c r="Q409" s="68"/>
    </row>
    <row r="410" spans="2:17" s="10" customFormat="1" ht="15" customHeight="1">
      <c r="B410" s="11"/>
      <c r="C410" s="11"/>
      <c r="D410" s="11"/>
      <c r="E410" s="12"/>
      <c r="F410" s="12"/>
      <c r="G410" s="12"/>
      <c r="H410" s="12"/>
      <c r="I410" s="12"/>
      <c r="J410" s="12"/>
      <c r="L410" s="52"/>
      <c r="M410" s="62"/>
      <c r="O410" s="67"/>
      <c r="P410" s="68"/>
      <c r="Q410" s="68"/>
    </row>
    <row r="411" spans="2:17" s="10" customFormat="1" ht="15" customHeight="1">
      <c r="B411" s="11"/>
      <c r="C411" s="11"/>
      <c r="D411" s="11"/>
      <c r="E411" s="12"/>
      <c r="F411" s="12"/>
      <c r="G411" s="12"/>
      <c r="H411" s="12"/>
      <c r="I411" s="12"/>
      <c r="J411" s="12"/>
      <c r="L411" s="52"/>
      <c r="M411" s="62"/>
      <c r="O411" s="67"/>
      <c r="P411" s="68"/>
      <c r="Q411" s="68"/>
    </row>
    <row r="412" spans="2:17" s="10" customFormat="1" ht="15" customHeight="1">
      <c r="B412" s="11"/>
      <c r="C412" s="11"/>
      <c r="D412" s="11"/>
      <c r="E412" s="12"/>
      <c r="F412" s="12"/>
      <c r="G412" s="12"/>
      <c r="H412" s="12"/>
      <c r="I412" s="12"/>
      <c r="J412" s="12"/>
      <c r="L412" s="52"/>
      <c r="M412" s="62"/>
      <c r="O412" s="67"/>
      <c r="P412" s="68"/>
      <c r="Q412" s="68"/>
    </row>
    <row r="413" spans="2:17" s="10" customFormat="1" ht="15" customHeight="1">
      <c r="B413" s="11"/>
      <c r="C413" s="11"/>
      <c r="D413" s="11"/>
      <c r="E413" s="12"/>
      <c r="F413" s="12"/>
      <c r="G413" s="12"/>
      <c r="H413" s="12"/>
      <c r="I413" s="12"/>
      <c r="J413" s="12"/>
      <c r="L413" s="52"/>
      <c r="M413" s="62"/>
      <c r="O413" s="67"/>
      <c r="P413" s="68"/>
      <c r="Q413" s="68"/>
    </row>
    <row r="414" spans="2:17" s="10" customFormat="1" ht="15" customHeight="1">
      <c r="B414" s="11"/>
      <c r="C414" s="11"/>
      <c r="D414" s="11"/>
      <c r="E414" s="12"/>
      <c r="F414" s="12"/>
      <c r="G414" s="12"/>
      <c r="H414" s="12"/>
      <c r="I414" s="12"/>
      <c r="J414" s="12"/>
      <c r="L414" s="52"/>
      <c r="M414" s="62"/>
      <c r="O414" s="67"/>
      <c r="P414" s="68"/>
      <c r="Q414" s="68"/>
    </row>
    <row r="415" spans="2:17" s="10" customFormat="1" ht="15" customHeight="1">
      <c r="B415" s="11"/>
      <c r="C415" s="11"/>
      <c r="D415" s="11"/>
      <c r="E415" s="12"/>
      <c r="F415" s="12"/>
      <c r="G415" s="12"/>
      <c r="H415" s="12"/>
      <c r="I415" s="12"/>
      <c r="J415" s="12"/>
      <c r="L415" s="52"/>
      <c r="M415" s="62"/>
      <c r="O415" s="67"/>
      <c r="P415" s="68"/>
      <c r="Q415" s="68"/>
    </row>
    <row r="416" spans="2:17" s="10" customFormat="1" ht="15" customHeight="1">
      <c r="B416" s="11"/>
      <c r="C416" s="11"/>
      <c r="D416" s="11"/>
      <c r="E416" s="12"/>
      <c r="F416" s="12"/>
      <c r="G416" s="12"/>
      <c r="H416" s="12"/>
      <c r="I416" s="12"/>
      <c r="J416" s="12"/>
      <c r="L416" s="52"/>
      <c r="M416" s="62"/>
      <c r="O416" s="67"/>
      <c r="P416" s="68"/>
      <c r="Q416" s="68"/>
    </row>
    <row r="417" spans="2:17" s="10" customFormat="1" ht="15" customHeight="1">
      <c r="B417" s="11"/>
      <c r="C417" s="11"/>
      <c r="D417" s="11"/>
      <c r="E417" s="12"/>
      <c r="F417" s="12"/>
      <c r="G417" s="12"/>
      <c r="H417" s="12"/>
      <c r="I417" s="12"/>
      <c r="J417" s="12"/>
      <c r="L417" s="52"/>
      <c r="M417" s="62"/>
      <c r="O417" s="67"/>
      <c r="P417" s="68"/>
      <c r="Q417" s="68"/>
    </row>
    <row r="418" spans="2:17" s="10" customFormat="1" ht="15" customHeight="1">
      <c r="B418" s="11"/>
      <c r="C418" s="11"/>
      <c r="D418" s="11"/>
      <c r="E418" s="12"/>
      <c r="F418" s="12"/>
      <c r="G418" s="12"/>
      <c r="H418" s="12"/>
      <c r="I418" s="12"/>
      <c r="J418" s="12"/>
      <c r="L418" s="52"/>
      <c r="M418" s="62"/>
      <c r="O418" s="67"/>
      <c r="P418" s="68"/>
      <c r="Q418" s="68"/>
    </row>
    <row r="419" spans="2:17" s="10" customFormat="1" ht="15" customHeight="1">
      <c r="B419" s="11"/>
      <c r="C419" s="11"/>
      <c r="D419" s="11"/>
      <c r="E419" s="12"/>
      <c r="F419" s="12"/>
      <c r="G419" s="12"/>
      <c r="H419" s="12"/>
      <c r="I419" s="12"/>
      <c r="J419" s="12"/>
      <c r="L419" s="52"/>
      <c r="M419" s="62"/>
      <c r="O419" s="67"/>
      <c r="P419" s="68"/>
      <c r="Q419" s="68"/>
    </row>
    <row r="420" spans="2:17" s="10" customFormat="1" ht="15" customHeight="1">
      <c r="B420" s="11"/>
      <c r="C420" s="11"/>
      <c r="D420" s="11"/>
      <c r="E420" s="12"/>
      <c r="F420" s="12"/>
      <c r="G420" s="12"/>
      <c r="H420" s="12"/>
      <c r="I420" s="12"/>
      <c r="J420" s="12"/>
      <c r="L420" s="52"/>
      <c r="M420" s="62"/>
      <c r="O420" s="67"/>
      <c r="P420" s="68"/>
      <c r="Q420" s="68"/>
    </row>
    <row r="421" spans="2:17" s="10" customFormat="1" ht="15" customHeight="1">
      <c r="B421" s="11"/>
      <c r="C421" s="11"/>
      <c r="D421" s="11"/>
      <c r="E421" s="12"/>
      <c r="F421" s="12"/>
      <c r="G421" s="12"/>
      <c r="H421" s="12"/>
      <c r="I421" s="12"/>
      <c r="J421" s="12"/>
      <c r="L421" s="52"/>
      <c r="M421" s="62"/>
      <c r="O421" s="67"/>
      <c r="P421" s="68"/>
      <c r="Q421" s="68"/>
    </row>
    <row r="422" spans="2:17" s="10" customFormat="1" ht="15" customHeight="1">
      <c r="B422" s="11"/>
      <c r="C422" s="11"/>
      <c r="D422" s="11"/>
      <c r="E422" s="12"/>
      <c r="F422" s="12"/>
      <c r="G422" s="12"/>
      <c r="H422" s="12"/>
      <c r="I422" s="12"/>
      <c r="J422" s="12"/>
      <c r="L422" s="52"/>
      <c r="M422" s="62"/>
      <c r="O422" s="67"/>
      <c r="P422" s="68"/>
      <c r="Q422" s="68"/>
    </row>
    <row r="423" spans="2:17" s="10" customFormat="1" ht="15" customHeight="1">
      <c r="B423" s="11"/>
      <c r="C423" s="11"/>
      <c r="D423" s="11"/>
      <c r="E423" s="12"/>
      <c r="F423" s="12"/>
      <c r="G423" s="12"/>
      <c r="H423" s="12"/>
      <c r="I423" s="12"/>
      <c r="J423" s="12"/>
      <c r="L423" s="52"/>
      <c r="M423" s="62"/>
      <c r="O423" s="67"/>
      <c r="P423" s="68"/>
      <c r="Q423" s="68"/>
    </row>
    <row r="424" spans="2:17" s="10" customFormat="1" ht="15" customHeight="1">
      <c r="B424" s="11"/>
      <c r="C424" s="11"/>
      <c r="D424" s="11"/>
      <c r="E424" s="12"/>
      <c r="F424" s="12"/>
      <c r="G424" s="12"/>
      <c r="H424" s="12"/>
      <c r="I424" s="12"/>
      <c r="J424" s="12"/>
      <c r="L424" s="52"/>
      <c r="M424" s="62"/>
      <c r="O424" s="67"/>
      <c r="P424" s="68"/>
      <c r="Q424" s="68"/>
    </row>
    <row r="425" spans="2:17" s="10" customFormat="1" ht="15" customHeight="1">
      <c r="B425" s="11"/>
      <c r="C425" s="11"/>
      <c r="D425" s="11"/>
      <c r="E425" s="12"/>
      <c r="F425" s="12"/>
      <c r="G425" s="12"/>
      <c r="H425" s="12"/>
      <c r="I425" s="12"/>
      <c r="J425" s="12"/>
      <c r="L425" s="52"/>
      <c r="M425" s="62"/>
      <c r="O425" s="67"/>
      <c r="P425" s="68"/>
      <c r="Q425" s="68"/>
    </row>
    <row r="426" spans="2:17" s="10" customFormat="1" ht="15" customHeight="1">
      <c r="B426" s="11"/>
      <c r="C426" s="11"/>
      <c r="D426" s="11"/>
      <c r="E426" s="12"/>
      <c r="F426" s="12"/>
      <c r="G426" s="12"/>
      <c r="H426" s="12"/>
      <c r="I426" s="12"/>
      <c r="J426" s="12"/>
      <c r="L426" s="52"/>
      <c r="M426" s="62"/>
      <c r="O426" s="67"/>
      <c r="P426" s="68"/>
      <c r="Q426" s="68"/>
    </row>
    <row r="427" spans="2:17" s="10" customFormat="1" ht="15" customHeight="1">
      <c r="B427" s="11"/>
      <c r="C427" s="11"/>
      <c r="D427" s="11"/>
      <c r="E427" s="12"/>
      <c r="F427" s="12"/>
      <c r="G427" s="12"/>
      <c r="H427" s="12"/>
      <c r="I427" s="12"/>
      <c r="J427" s="12"/>
      <c r="L427" s="52"/>
      <c r="M427" s="62"/>
      <c r="O427" s="67"/>
      <c r="P427" s="68"/>
      <c r="Q427" s="68"/>
    </row>
    <row r="428" spans="2:17" s="10" customFormat="1" ht="15" customHeight="1">
      <c r="B428" s="11"/>
      <c r="C428" s="11"/>
      <c r="D428" s="11"/>
      <c r="E428" s="12"/>
      <c r="F428" s="12"/>
      <c r="G428" s="12"/>
      <c r="H428" s="12"/>
      <c r="I428" s="12"/>
      <c r="J428" s="12"/>
      <c r="L428" s="52"/>
      <c r="M428" s="62"/>
      <c r="O428" s="67"/>
      <c r="P428" s="68"/>
      <c r="Q428" s="68"/>
    </row>
    <row r="429" spans="2:17" s="10" customFormat="1" ht="15" customHeight="1">
      <c r="B429" s="11"/>
      <c r="C429" s="11"/>
      <c r="D429" s="11"/>
      <c r="E429" s="12"/>
      <c r="F429" s="12"/>
      <c r="G429" s="12"/>
      <c r="H429" s="12"/>
      <c r="I429" s="12"/>
      <c r="J429" s="12"/>
      <c r="L429" s="52"/>
      <c r="M429" s="62"/>
      <c r="O429" s="67"/>
      <c r="P429" s="68"/>
      <c r="Q429" s="68"/>
    </row>
    <row r="430" spans="2:17" s="10" customFormat="1" ht="15" customHeight="1">
      <c r="B430" s="11"/>
      <c r="C430" s="11"/>
      <c r="D430" s="11"/>
      <c r="E430" s="12"/>
      <c r="F430" s="12"/>
      <c r="G430" s="12"/>
      <c r="H430" s="12"/>
      <c r="I430" s="12"/>
      <c r="J430" s="12"/>
      <c r="L430" s="52"/>
      <c r="M430" s="62"/>
      <c r="O430" s="67"/>
      <c r="P430" s="68"/>
      <c r="Q430" s="68"/>
    </row>
    <row r="431" spans="2:17" s="10" customFormat="1" ht="15" customHeight="1">
      <c r="B431" s="11"/>
      <c r="C431" s="11"/>
      <c r="D431" s="11"/>
      <c r="E431" s="12"/>
      <c r="F431" s="12"/>
      <c r="G431" s="12"/>
      <c r="H431" s="12"/>
      <c r="I431" s="12"/>
      <c r="J431" s="12"/>
      <c r="L431" s="52"/>
      <c r="M431" s="62"/>
      <c r="O431" s="67"/>
      <c r="P431" s="68"/>
      <c r="Q431" s="68"/>
    </row>
    <row r="432" spans="2:17" s="10" customFormat="1" ht="15" customHeight="1">
      <c r="B432" s="11"/>
      <c r="C432" s="11"/>
      <c r="D432" s="11"/>
      <c r="E432" s="12"/>
      <c r="F432" s="12"/>
      <c r="G432" s="12"/>
      <c r="H432" s="12"/>
      <c r="I432" s="12"/>
      <c r="J432" s="12"/>
      <c r="L432" s="52"/>
      <c r="M432" s="62"/>
      <c r="O432" s="67"/>
      <c r="P432" s="68"/>
      <c r="Q432" s="68"/>
    </row>
    <row r="433" spans="2:17" s="10" customFormat="1" ht="15" customHeight="1">
      <c r="B433" s="11"/>
      <c r="C433" s="11"/>
      <c r="D433" s="11"/>
      <c r="E433" s="12"/>
      <c r="F433" s="12"/>
      <c r="G433" s="12"/>
      <c r="H433" s="12"/>
      <c r="I433" s="12"/>
      <c r="J433" s="12"/>
      <c r="L433" s="52"/>
      <c r="M433" s="62"/>
      <c r="O433" s="67"/>
      <c r="P433" s="68"/>
      <c r="Q433" s="68"/>
    </row>
    <row r="434" spans="2:17" s="10" customFormat="1" ht="15" customHeight="1">
      <c r="B434" s="11"/>
      <c r="C434" s="11"/>
      <c r="D434" s="11"/>
      <c r="E434" s="12"/>
      <c r="F434" s="12"/>
      <c r="G434" s="12"/>
      <c r="H434" s="12"/>
      <c r="I434" s="12"/>
      <c r="J434" s="12"/>
      <c r="L434" s="52"/>
      <c r="M434" s="62"/>
      <c r="O434" s="67"/>
      <c r="P434" s="68"/>
      <c r="Q434" s="68"/>
    </row>
    <row r="435" spans="2:17" s="10" customFormat="1" ht="15" customHeight="1">
      <c r="B435" s="11"/>
      <c r="C435" s="11"/>
      <c r="D435" s="11"/>
      <c r="E435" s="12"/>
      <c r="F435" s="12"/>
      <c r="G435" s="12"/>
      <c r="H435" s="12"/>
      <c r="I435" s="12"/>
      <c r="J435" s="12"/>
      <c r="L435" s="52"/>
      <c r="M435" s="62"/>
      <c r="O435" s="67"/>
      <c r="P435" s="68"/>
      <c r="Q435" s="68"/>
    </row>
    <row r="436" spans="2:17" s="10" customFormat="1" ht="15" customHeight="1">
      <c r="B436" s="11"/>
      <c r="C436" s="11"/>
      <c r="D436" s="11"/>
      <c r="E436" s="12"/>
      <c r="F436" s="12"/>
      <c r="G436" s="12"/>
      <c r="H436" s="12"/>
      <c r="I436" s="12"/>
      <c r="J436" s="12"/>
      <c r="L436" s="52"/>
      <c r="M436" s="62"/>
      <c r="O436" s="67"/>
      <c r="P436" s="68"/>
      <c r="Q436" s="68"/>
    </row>
    <row r="437" spans="2:17" s="10" customFormat="1" ht="15" customHeight="1">
      <c r="B437" s="11"/>
      <c r="C437" s="11"/>
      <c r="D437" s="11"/>
      <c r="E437" s="12"/>
      <c r="F437" s="12"/>
      <c r="G437" s="12"/>
      <c r="H437" s="12"/>
      <c r="I437" s="12"/>
      <c r="J437" s="12"/>
      <c r="L437" s="52"/>
      <c r="M437" s="62"/>
      <c r="O437" s="67"/>
      <c r="P437" s="68"/>
      <c r="Q437" s="68"/>
    </row>
    <row r="438" spans="2:17" s="10" customFormat="1" ht="15" customHeight="1">
      <c r="B438" s="11"/>
      <c r="C438" s="11"/>
      <c r="D438" s="11"/>
      <c r="E438" s="12"/>
      <c r="F438" s="12"/>
      <c r="G438" s="12"/>
      <c r="H438" s="12"/>
      <c r="I438" s="12"/>
      <c r="J438" s="12"/>
      <c r="L438" s="52"/>
      <c r="M438" s="62"/>
      <c r="O438" s="67"/>
      <c r="P438" s="68"/>
      <c r="Q438" s="68"/>
    </row>
    <row r="439" spans="2:17" s="10" customFormat="1" ht="15" customHeight="1">
      <c r="B439" s="11"/>
      <c r="C439" s="11"/>
      <c r="D439" s="11"/>
      <c r="E439" s="12"/>
      <c r="F439" s="12"/>
      <c r="G439" s="12"/>
      <c r="H439" s="12"/>
      <c r="I439" s="12"/>
      <c r="J439" s="12"/>
      <c r="L439" s="52"/>
      <c r="M439" s="62"/>
      <c r="O439" s="67"/>
      <c r="P439" s="68"/>
      <c r="Q439" s="68"/>
    </row>
    <row r="440" spans="2:17" s="10" customFormat="1" ht="15" customHeight="1">
      <c r="B440" s="11"/>
      <c r="C440" s="11"/>
      <c r="D440" s="11"/>
      <c r="E440" s="12"/>
      <c r="F440" s="12"/>
      <c r="G440" s="12"/>
      <c r="H440" s="12"/>
      <c r="I440" s="12"/>
      <c r="J440" s="12"/>
      <c r="L440" s="52"/>
      <c r="M440" s="62"/>
      <c r="O440" s="67"/>
      <c r="P440" s="68"/>
      <c r="Q440" s="68"/>
    </row>
    <row r="441" spans="2:17" s="10" customFormat="1" ht="15" customHeight="1">
      <c r="B441" s="11"/>
      <c r="C441" s="11"/>
      <c r="D441" s="11"/>
      <c r="E441" s="12"/>
      <c r="F441" s="12"/>
      <c r="G441" s="12"/>
      <c r="H441" s="12"/>
      <c r="I441" s="12"/>
      <c r="J441" s="12"/>
      <c r="L441" s="52"/>
      <c r="M441" s="62"/>
      <c r="O441" s="67"/>
      <c r="P441" s="68"/>
      <c r="Q441" s="68"/>
    </row>
    <row r="442" spans="2:17" s="10" customFormat="1" ht="15" customHeight="1">
      <c r="B442" s="11"/>
      <c r="C442" s="11"/>
      <c r="D442" s="11"/>
      <c r="E442" s="12"/>
      <c r="F442" s="12"/>
      <c r="G442" s="12"/>
      <c r="H442" s="12"/>
      <c r="I442" s="12"/>
      <c r="J442" s="12"/>
      <c r="L442" s="52"/>
      <c r="M442" s="62"/>
      <c r="O442" s="67"/>
      <c r="P442" s="68"/>
      <c r="Q442" s="68"/>
    </row>
    <row r="443" spans="2:17" s="10" customFormat="1" ht="15" customHeight="1">
      <c r="B443" s="11"/>
      <c r="C443" s="11"/>
      <c r="D443" s="11"/>
      <c r="E443" s="12"/>
      <c r="F443" s="12"/>
      <c r="G443" s="12"/>
      <c r="H443" s="12"/>
      <c r="I443" s="12"/>
      <c r="J443" s="12"/>
      <c r="L443" s="52"/>
      <c r="M443" s="62"/>
      <c r="O443" s="67"/>
      <c r="P443" s="68"/>
      <c r="Q443" s="68"/>
    </row>
    <row r="444" spans="2:17" s="10" customFormat="1" ht="15" customHeight="1">
      <c r="B444" s="11"/>
      <c r="C444" s="11"/>
      <c r="D444" s="11"/>
      <c r="E444" s="12"/>
      <c r="F444" s="12"/>
      <c r="G444" s="12"/>
      <c r="H444" s="12"/>
      <c r="I444" s="12"/>
      <c r="J444" s="12"/>
      <c r="L444" s="52"/>
      <c r="M444" s="62"/>
      <c r="O444" s="67"/>
      <c r="P444" s="68"/>
      <c r="Q444" s="68"/>
    </row>
    <row r="445" spans="2:17" s="10" customFormat="1" ht="15" customHeight="1">
      <c r="B445" s="11"/>
      <c r="C445" s="11"/>
      <c r="D445" s="11"/>
      <c r="E445" s="12"/>
      <c r="F445" s="12"/>
      <c r="G445" s="12"/>
      <c r="H445" s="12"/>
      <c r="I445" s="12"/>
      <c r="J445" s="12"/>
      <c r="L445" s="52"/>
      <c r="M445" s="62"/>
      <c r="O445" s="67"/>
      <c r="P445" s="68"/>
      <c r="Q445" s="68"/>
    </row>
    <row r="446" spans="2:17" s="10" customFormat="1" ht="15" customHeight="1">
      <c r="B446" s="11"/>
      <c r="C446" s="11"/>
      <c r="D446" s="11"/>
      <c r="E446" s="12"/>
      <c r="F446" s="12"/>
      <c r="G446" s="12"/>
      <c r="H446" s="12"/>
      <c r="I446" s="12"/>
      <c r="J446" s="12"/>
      <c r="L446" s="52"/>
      <c r="M446" s="62"/>
      <c r="O446" s="67"/>
      <c r="P446" s="68"/>
      <c r="Q446" s="68"/>
    </row>
    <row r="447" spans="2:17" s="10" customFormat="1" ht="15" customHeight="1">
      <c r="B447" s="11"/>
      <c r="C447" s="11"/>
      <c r="D447" s="11"/>
      <c r="E447" s="12"/>
      <c r="F447" s="12"/>
      <c r="G447" s="12"/>
      <c r="H447" s="12"/>
      <c r="I447" s="12"/>
      <c r="J447" s="12"/>
      <c r="L447" s="52"/>
      <c r="M447" s="62"/>
      <c r="O447" s="67"/>
      <c r="P447" s="68"/>
      <c r="Q447" s="68"/>
    </row>
    <row r="448" spans="2:17" s="10" customFormat="1" ht="15" customHeight="1">
      <c r="B448" s="11"/>
      <c r="C448" s="11"/>
      <c r="D448" s="11"/>
      <c r="E448" s="12"/>
      <c r="F448" s="12"/>
      <c r="G448" s="12"/>
      <c r="H448" s="12"/>
      <c r="I448" s="12"/>
      <c r="J448" s="12"/>
      <c r="L448" s="52"/>
      <c r="M448" s="62"/>
      <c r="O448" s="67"/>
      <c r="P448" s="68"/>
      <c r="Q448" s="68"/>
    </row>
    <row r="449" spans="2:17" s="10" customFormat="1" ht="15" customHeight="1">
      <c r="B449" s="11"/>
      <c r="C449" s="11"/>
      <c r="D449" s="11"/>
      <c r="E449" s="12"/>
      <c r="F449" s="12"/>
      <c r="G449" s="12"/>
      <c r="H449" s="12"/>
      <c r="I449" s="12"/>
      <c r="J449" s="12"/>
      <c r="L449" s="52"/>
      <c r="M449" s="62"/>
      <c r="O449" s="67"/>
      <c r="P449" s="68"/>
      <c r="Q449" s="68"/>
    </row>
    <row r="450" spans="2:17" s="10" customFormat="1" ht="15" customHeight="1">
      <c r="B450" s="11"/>
      <c r="C450" s="11"/>
      <c r="D450" s="11"/>
      <c r="E450" s="12"/>
      <c r="F450" s="12"/>
      <c r="G450" s="12"/>
      <c r="H450" s="12"/>
      <c r="I450" s="12"/>
      <c r="J450" s="12"/>
      <c r="L450" s="52"/>
      <c r="M450" s="62"/>
      <c r="O450" s="67"/>
      <c r="P450" s="68"/>
      <c r="Q450" s="68"/>
    </row>
    <row r="451" spans="2:17" s="10" customFormat="1" ht="15" customHeight="1">
      <c r="B451" s="11"/>
      <c r="C451" s="11"/>
      <c r="D451" s="11"/>
      <c r="E451" s="12"/>
      <c r="F451" s="12"/>
      <c r="G451" s="12"/>
      <c r="H451" s="12"/>
      <c r="I451" s="12"/>
      <c r="J451" s="12"/>
      <c r="L451" s="52"/>
      <c r="M451" s="62"/>
      <c r="O451" s="67"/>
      <c r="P451" s="68"/>
      <c r="Q451" s="68"/>
    </row>
    <row r="452" spans="2:17" s="10" customFormat="1" ht="15" customHeight="1">
      <c r="B452" s="11"/>
      <c r="C452" s="11"/>
      <c r="D452" s="11"/>
      <c r="E452" s="12"/>
      <c r="F452" s="12"/>
      <c r="G452" s="12"/>
      <c r="H452" s="12"/>
      <c r="I452" s="12"/>
      <c r="J452" s="12"/>
      <c r="L452" s="52"/>
      <c r="M452" s="62"/>
      <c r="O452" s="67"/>
      <c r="P452" s="68"/>
      <c r="Q452" s="68"/>
    </row>
    <row r="453" spans="2:17" s="10" customFormat="1" ht="15" customHeight="1">
      <c r="B453" s="11"/>
      <c r="C453" s="11"/>
      <c r="D453" s="11"/>
      <c r="E453" s="12"/>
      <c r="F453" s="12"/>
      <c r="G453" s="12"/>
      <c r="H453" s="12"/>
      <c r="I453" s="12"/>
      <c r="J453" s="12"/>
      <c r="L453" s="52"/>
      <c r="M453" s="62"/>
      <c r="O453" s="67"/>
      <c r="P453" s="68"/>
      <c r="Q453" s="68"/>
    </row>
    <row r="454" spans="2:17" s="10" customFormat="1" ht="15" customHeight="1">
      <c r="B454" s="11"/>
      <c r="C454" s="11"/>
      <c r="D454" s="11"/>
      <c r="E454" s="12"/>
      <c r="F454" s="12"/>
      <c r="G454" s="12"/>
      <c r="H454" s="12"/>
      <c r="I454" s="12"/>
      <c r="J454" s="12"/>
      <c r="L454" s="52"/>
      <c r="M454" s="62"/>
      <c r="O454" s="67"/>
      <c r="P454" s="68"/>
      <c r="Q454" s="68"/>
    </row>
    <row r="455" spans="2:17" s="10" customFormat="1" ht="15" customHeight="1">
      <c r="B455" s="11"/>
      <c r="C455" s="11"/>
      <c r="D455" s="11"/>
      <c r="E455" s="12"/>
      <c r="F455" s="12"/>
      <c r="G455" s="12"/>
      <c r="H455" s="12"/>
      <c r="I455" s="12"/>
      <c r="J455" s="12"/>
      <c r="L455" s="52"/>
      <c r="M455" s="62"/>
      <c r="O455" s="67"/>
      <c r="P455" s="68"/>
      <c r="Q455" s="68"/>
    </row>
    <row r="456" spans="2:17" s="10" customFormat="1" ht="15" customHeight="1">
      <c r="B456" s="11"/>
      <c r="C456" s="11"/>
      <c r="D456" s="11"/>
      <c r="E456" s="12"/>
      <c r="F456" s="12"/>
      <c r="G456" s="12"/>
      <c r="H456" s="12"/>
      <c r="I456" s="12"/>
      <c r="J456" s="12"/>
      <c r="L456" s="52"/>
      <c r="M456" s="62"/>
      <c r="O456" s="67"/>
      <c r="P456" s="68"/>
      <c r="Q456" s="68"/>
    </row>
    <row r="457" spans="2:17" s="10" customFormat="1" ht="15" customHeight="1">
      <c r="B457" s="11"/>
      <c r="C457" s="11"/>
      <c r="D457" s="11"/>
      <c r="E457" s="12"/>
      <c r="F457" s="12"/>
      <c r="G457" s="12"/>
      <c r="H457" s="12"/>
      <c r="I457" s="12"/>
      <c r="J457" s="12"/>
      <c r="L457" s="52"/>
      <c r="M457" s="62"/>
      <c r="O457" s="67"/>
      <c r="P457" s="68"/>
      <c r="Q457" s="68"/>
    </row>
    <row r="458" spans="2:17" s="10" customFormat="1" ht="15" customHeight="1">
      <c r="B458" s="11"/>
      <c r="C458" s="11"/>
      <c r="D458" s="11"/>
      <c r="E458" s="12"/>
      <c r="F458" s="12"/>
      <c r="G458" s="12"/>
      <c r="H458" s="12"/>
      <c r="I458" s="12"/>
      <c r="J458" s="12"/>
      <c r="L458" s="52"/>
      <c r="M458" s="62"/>
      <c r="O458" s="67"/>
      <c r="P458" s="68"/>
      <c r="Q458" s="68"/>
    </row>
    <row r="459" spans="2:17" s="10" customFormat="1" ht="15" customHeight="1">
      <c r="B459" s="11"/>
      <c r="C459" s="11"/>
      <c r="D459" s="11"/>
      <c r="E459" s="12"/>
      <c r="F459" s="12"/>
      <c r="G459" s="12"/>
      <c r="H459" s="12"/>
      <c r="I459" s="12"/>
      <c r="J459" s="12"/>
      <c r="L459" s="52"/>
      <c r="M459" s="62"/>
      <c r="O459" s="67"/>
      <c r="P459" s="68"/>
      <c r="Q459" s="68"/>
    </row>
    <row r="460" spans="2:17" s="10" customFormat="1" ht="15" customHeight="1">
      <c r="B460" s="11"/>
      <c r="C460" s="11"/>
      <c r="D460" s="11"/>
      <c r="E460" s="12"/>
      <c r="F460" s="12"/>
      <c r="G460" s="12"/>
      <c r="H460" s="12"/>
      <c r="I460" s="12"/>
      <c r="J460" s="12"/>
      <c r="L460" s="52"/>
      <c r="M460" s="62"/>
      <c r="O460" s="67"/>
      <c r="P460" s="68"/>
      <c r="Q460" s="68"/>
    </row>
    <row r="461" spans="2:17" s="10" customFormat="1" ht="15" customHeight="1">
      <c r="B461" s="11"/>
      <c r="C461" s="11"/>
      <c r="D461" s="11"/>
      <c r="E461" s="12"/>
      <c r="F461" s="12"/>
      <c r="G461" s="12"/>
      <c r="H461" s="12"/>
      <c r="I461" s="12"/>
      <c r="J461" s="12"/>
      <c r="L461" s="52"/>
      <c r="M461" s="62"/>
      <c r="O461" s="67"/>
      <c r="P461" s="68"/>
      <c r="Q461" s="68"/>
    </row>
    <row r="462" spans="2:17" s="10" customFormat="1" ht="15" customHeight="1">
      <c r="B462" s="11"/>
      <c r="C462" s="11"/>
      <c r="D462" s="11"/>
      <c r="E462" s="12"/>
      <c r="F462" s="12"/>
      <c r="G462" s="12"/>
      <c r="H462" s="12"/>
      <c r="I462" s="12"/>
      <c r="J462" s="12"/>
      <c r="L462" s="52"/>
      <c r="M462" s="62"/>
      <c r="O462" s="67"/>
      <c r="P462" s="68"/>
      <c r="Q462" s="68"/>
    </row>
    <row r="463" spans="2:17" s="10" customFormat="1" ht="15" customHeight="1">
      <c r="B463" s="11"/>
      <c r="C463" s="11"/>
      <c r="D463" s="11"/>
      <c r="E463" s="12"/>
      <c r="F463" s="12"/>
      <c r="G463" s="12"/>
      <c r="H463" s="12"/>
      <c r="I463" s="12"/>
      <c r="J463" s="12"/>
      <c r="L463" s="52"/>
      <c r="M463" s="62"/>
      <c r="O463" s="67"/>
      <c r="P463" s="68"/>
      <c r="Q463" s="68"/>
    </row>
    <row r="464" spans="2:17" s="10" customFormat="1" ht="15" customHeight="1">
      <c r="B464" s="11"/>
      <c r="C464" s="11"/>
      <c r="D464" s="11"/>
      <c r="E464" s="12"/>
      <c r="F464" s="12"/>
      <c r="G464" s="12"/>
      <c r="H464" s="12"/>
      <c r="I464" s="12"/>
      <c r="J464" s="12"/>
      <c r="L464" s="52"/>
      <c r="M464" s="62"/>
      <c r="O464" s="67"/>
      <c r="P464" s="68"/>
      <c r="Q464" s="68"/>
    </row>
    <row r="465" spans="2:17" s="10" customFormat="1" ht="15" customHeight="1">
      <c r="B465" s="11"/>
      <c r="C465" s="11"/>
      <c r="D465" s="11"/>
      <c r="E465" s="12"/>
      <c r="F465" s="12"/>
      <c r="G465" s="12"/>
      <c r="H465" s="12"/>
      <c r="I465" s="12"/>
      <c r="J465" s="12"/>
      <c r="L465" s="52"/>
      <c r="M465" s="62"/>
      <c r="O465" s="67"/>
      <c r="P465" s="68"/>
      <c r="Q465" s="68"/>
    </row>
    <row r="466" spans="2:17" s="10" customFormat="1" ht="15" customHeight="1">
      <c r="B466" s="11"/>
      <c r="C466" s="11"/>
      <c r="D466" s="11"/>
      <c r="E466" s="12"/>
      <c r="F466" s="12"/>
      <c r="G466" s="12"/>
      <c r="H466" s="12"/>
      <c r="I466" s="12"/>
      <c r="J466" s="12"/>
      <c r="L466" s="52"/>
      <c r="M466" s="62"/>
      <c r="O466" s="67"/>
      <c r="P466" s="68"/>
      <c r="Q466" s="68"/>
    </row>
    <row r="467" spans="2:17" s="10" customFormat="1" ht="15" customHeight="1">
      <c r="B467" s="11"/>
      <c r="C467" s="11"/>
      <c r="D467" s="11"/>
      <c r="E467" s="12"/>
      <c r="F467" s="12"/>
      <c r="G467" s="12"/>
      <c r="H467" s="12"/>
      <c r="I467" s="12"/>
      <c r="J467" s="12"/>
      <c r="L467" s="52"/>
      <c r="M467" s="62"/>
      <c r="O467" s="67"/>
      <c r="P467" s="68"/>
      <c r="Q467" s="68"/>
    </row>
    <row r="468" spans="2:17" s="10" customFormat="1" ht="15" customHeight="1">
      <c r="B468" s="11"/>
      <c r="C468" s="11"/>
      <c r="D468" s="11"/>
      <c r="E468" s="12"/>
      <c r="F468" s="12"/>
      <c r="G468" s="12"/>
      <c r="H468" s="12"/>
      <c r="I468" s="12"/>
      <c r="J468" s="12"/>
      <c r="L468" s="52"/>
      <c r="M468" s="62"/>
      <c r="O468" s="67"/>
      <c r="P468" s="68"/>
      <c r="Q468" s="68"/>
    </row>
    <row r="469" spans="2:17" s="10" customFormat="1" ht="15" customHeight="1">
      <c r="B469" s="11"/>
      <c r="C469" s="11"/>
      <c r="D469" s="11"/>
      <c r="E469" s="12"/>
      <c r="F469" s="12"/>
      <c r="G469" s="12"/>
      <c r="H469" s="12"/>
      <c r="I469" s="12"/>
      <c r="J469" s="12"/>
      <c r="L469" s="52"/>
      <c r="M469" s="62"/>
      <c r="O469" s="67"/>
      <c r="P469" s="68"/>
      <c r="Q469" s="68"/>
    </row>
    <row r="470" spans="2:17" s="10" customFormat="1" ht="15" customHeight="1">
      <c r="B470" s="11"/>
      <c r="C470" s="11"/>
      <c r="D470" s="11"/>
      <c r="E470" s="12"/>
      <c r="F470" s="12"/>
      <c r="G470" s="12"/>
      <c r="H470" s="12"/>
      <c r="I470" s="12"/>
      <c r="J470" s="12"/>
      <c r="L470" s="52"/>
      <c r="M470" s="62"/>
      <c r="O470" s="67"/>
      <c r="P470" s="68"/>
      <c r="Q470" s="68"/>
    </row>
    <row r="471" spans="2:17" s="10" customFormat="1" ht="15" customHeight="1">
      <c r="B471" s="11"/>
      <c r="C471" s="11"/>
      <c r="D471" s="11"/>
      <c r="E471" s="12"/>
      <c r="F471" s="12"/>
      <c r="G471" s="12"/>
      <c r="H471" s="12"/>
      <c r="I471" s="12"/>
      <c r="J471" s="12"/>
      <c r="L471" s="52"/>
      <c r="M471" s="62"/>
      <c r="O471" s="67"/>
      <c r="P471" s="68"/>
      <c r="Q471" s="68"/>
    </row>
    <row r="472" spans="2:17" s="10" customFormat="1" ht="15" customHeight="1">
      <c r="B472" s="11"/>
      <c r="C472" s="11"/>
      <c r="D472" s="11"/>
      <c r="E472" s="12"/>
      <c r="F472" s="12"/>
      <c r="G472" s="12"/>
      <c r="H472" s="12"/>
      <c r="I472" s="12"/>
      <c r="J472" s="12"/>
      <c r="L472" s="52"/>
      <c r="M472" s="62"/>
      <c r="O472" s="67"/>
      <c r="P472" s="68"/>
      <c r="Q472" s="68"/>
    </row>
    <row r="473" spans="2:17" s="10" customFormat="1" ht="15" customHeight="1">
      <c r="B473" s="11"/>
      <c r="C473" s="11"/>
      <c r="D473" s="11"/>
      <c r="E473" s="12"/>
      <c r="F473" s="12"/>
      <c r="G473" s="12"/>
      <c r="H473" s="12"/>
      <c r="I473" s="12"/>
      <c r="J473" s="12"/>
      <c r="L473" s="52"/>
      <c r="M473" s="62"/>
      <c r="O473" s="67"/>
      <c r="P473" s="68"/>
      <c r="Q473" s="68"/>
    </row>
    <row r="474" spans="2:17" s="10" customFormat="1" ht="15" customHeight="1">
      <c r="B474" s="11"/>
      <c r="C474" s="11"/>
      <c r="D474" s="11"/>
      <c r="E474" s="12"/>
      <c r="F474" s="12"/>
      <c r="G474" s="12"/>
      <c r="H474" s="12"/>
      <c r="I474" s="12"/>
      <c r="J474" s="12"/>
      <c r="L474" s="52"/>
      <c r="M474" s="62"/>
      <c r="O474" s="67"/>
      <c r="P474" s="68"/>
      <c r="Q474" s="68"/>
    </row>
    <row r="475" spans="2:17" s="10" customFormat="1" ht="15" customHeight="1">
      <c r="B475" s="11"/>
      <c r="C475" s="11"/>
      <c r="D475" s="11"/>
      <c r="E475" s="12"/>
      <c r="F475" s="12"/>
      <c r="G475" s="12"/>
      <c r="H475" s="12"/>
      <c r="I475" s="12"/>
      <c r="J475" s="12"/>
      <c r="L475" s="52"/>
      <c r="M475" s="62"/>
      <c r="O475" s="67"/>
      <c r="P475" s="68"/>
      <c r="Q475" s="68"/>
    </row>
    <row r="476" spans="2:17" s="10" customFormat="1" ht="15" customHeight="1">
      <c r="B476" s="11"/>
      <c r="C476" s="11"/>
      <c r="D476" s="11"/>
      <c r="E476" s="12"/>
      <c r="F476" s="12"/>
      <c r="G476" s="12"/>
      <c r="H476" s="12"/>
      <c r="I476" s="12"/>
      <c r="J476" s="12"/>
      <c r="L476" s="52"/>
      <c r="M476" s="62"/>
      <c r="O476" s="67"/>
      <c r="P476" s="68"/>
      <c r="Q476" s="68"/>
    </row>
    <row r="477" spans="2:17" s="10" customFormat="1" ht="15" customHeight="1">
      <c r="B477" s="11"/>
      <c r="C477" s="11"/>
      <c r="D477" s="11"/>
      <c r="E477" s="12"/>
      <c r="F477" s="12"/>
      <c r="G477" s="12"/>
      <c r="H477" s="12"/>
      <c r="I477" s="12"/>
      <c r="J477" s="12"/>
      <c r="L477" s="52"/>
      <c r="M477" s="62"/>
      <c r="O477" s="67"/>
      <c r="P477" s="68"/>
      <c r="Q477" s="68"/>
    </row>
    <row r="478" spans="2:17" s="10" customFormat="1" ht="15" customHeight="1">
      <c r="B478" s="11"/>
      <c r="C478" s="11"/>
      <c r="D478" s="11"/>
      <c r="E478" s="12"/>
      <c r="F478" s="12"/>
      <c r="G478" s="12"/>
      <c r="H478" s="12"/>
      <c r="I478" s="12"/>
      <c r="J478" s="12"/>
      <c r="L478" s="52"/>
      <c r="M478" s="62"/>
      <c r="O478" s="67"/>
      <c r="P478" s="68"/>
      <c r="Q478" s="68"/>
    </row>
    <row r="479" spans="2:17" s="10" customFormat="1" ht="15" customHeight="1">
      <c r="B479" s="11"/>
      <c r="C479" s="11"/>
      <c r="D479" s="11"/>
      <c r="E479" s="12"/>
      <c r="F479" s="12"/>
      <c r="G479" s="12"/>
      <c r="H479" s="12"/>
      <c r="I479" s="12"/>
      <c r="J479" s="12"/>
      <c r="L479" s="52"/>
      <c r="M479" s="62"/>
      <c r="O479" s="67"/>
      <c r="P479" s="68"/>
      <c r="Q479" s="68"/>
    </row>
    <row r="480" spans="2:17" s="10" customFormat="1" ht="15" customHeight="1">
      <c r="B480" s="11"/>
      <c r="C480" s="11"/>
      <c r="D480" s="11"/>
      <c r="E480" s="12"/>
      <c r="F480" s="12"/>
      <c r="G480" s="12"/>
      <c r="H480" s="12"/>
      <c r="I480" s="12"/>
      <c r="J480" s="12"/>
      <c r="L480" s="52"/>
      <c r="M480" s="62"/>
      <c r="O480" s="67"/>
      <c r="P480" s="68"/>
      <c r="Q480" s="68"/>
    </row>
    <row r="481" spans="2:17" s="10" customFormat="1" ht="15" customHeight="1">
      <c r="B481" s="11"/>
      <c r="C481" s="11"/>
      <c r="D481" s="11"/>
      <c r="E481" s="12"/>
      <c r="F481" s="12"/>
      <c r="G481" s="12"/>
      <c r="H481" s="12"/>
      <c r="I481" s="12"/>
      <c r="J481" s="12"/>
      <c r="L481" s="52"/>
      <c r="M481" s="62"/>
      <c r="O481" s="67"/>
      <c r="P481" s="68"/>
      <c r="Q481" s="68"/>
    </row>
    <row r="482" spans="2:17" s="10" customFormat="1" ht="15" customHeight="1">
      <c r="B482" s="11"/>
      <c r="C482" s="11"/>
      <c r="D482" s="11"/>
      <c r="E482" s="12"/>
      <c r="F482" s="12"/>
      <c r="G482" s="12"/>
      <c r="H482" s="12"/>
      <c r="I482" s="12"/>
      <c r="J482" s="12"/>
      <c r="L482" s="52"/>
      <c r="M482" s="62"/>
      <c r="O482" s="67"/>
      <c r="P482" s="68"/>
      <c r="Q482" s="68"/>
    </row>
    <row r="483" spans="2:17" s="10" customFormat="1" ht="15" customHeight="1">
      <c r="B483" s="11"/>
      <c r="C483" s="11"/>
      <c r="D483" s="11"/>
      <c r="E483" s="12"/>
      <c r="F483" s="12"/>
      <c r="G483" s="12"/>
      <c r="H483" s="12"/>
      <c r="I483" s="12"/>
      <c r="J483" s="12"/>
      <c r="L483" s="52"/>
      <c r="M483" s="62"/>
      <c r="O483" s="67"/>
      <c r="P483" s="68"/>
      <c r="Q483" s="68"/>
    </row>
    <row r="484" spans="2:17" s="10" customFormat="1" ht="15" customHeight="1">
      <c r="B484" s="11"/>
      <c r="C484" s="11"/>
      <c r="D484" s="11"/>
      <c r="E484" s="12"/>
      <c r="F484" s="12"/>
      <c r="G484" s="12"/>
      <c r="H484" s="12"/>
      <c r="I484" s="12"/>
      <c r="J484" s="12"/>
      <c r="L484" s="52"/>
      <c r="M484" s="62"/>
      <c r="O484" s="67"/>
      <c r="P484" s="68"/>
      <c r="Q484" s="68"/>
    </row>
    <row r="485" spans="2:17" s="10" customFormat="1" ht="15" customHeight="1">
      <c r="B485" s="11"/>
      <c r="C485" s="11"/>
      <c r="D485" s="11"/>
      <c r="E485" s="12"/>
      <c r="F485" s="12"/>
      <c r="G485" s="12"/>
      <c r="H485" s="12"/>
      <c r="I485" s="12"/>
      <c r="J485" s="12"/>
      <c r="L485" s="52"/>
      <c r="M485" s="62"/>
      <c r="O485" s="67"/>
      <c r="P485" s="68"/>
      <c r="Q485" s="68"/>
    </row>
    <row r="486" spans="2:17" s="10" customFormat="1" ht="15" customHeight="1">
      <c r="B486" s="11"/>
      <c r="C486" s="11"/>
      <c r="D486" s="11"/>
      <c r="E486" s="12"/>
      <c r="F486" s="12"/>
      <c r="G486" s="12"/>
      <c r="H486" s="12"/>
      <c r="I486" s="12"/>
      <c r="J486" s="12"/>
      <c r="L486" s="52"/>
      <c r="M486" s="62"/>
      <c r="O486" s="67"/>
      <c r="P486" s="68"/>
      <c r="Q486" s="68"/>
    </row>
    <row r="487" spans="2:17" s="10" customFormat="1" ht="15" customHeight="1">
      <c r="B487" s="11"/>
      <c r="C487" s="11"/>
      <c r="D487" s="11"/>
      <c r="E487" s="12"/>
      <c r="F487" s="12"/>
      <c r="G487" s="12"/>
      <c r="H487" s="12"/>
      <c r="I487" s="12"/>
      <c r="J487" s="12"/>
      <c r="L487" s="52"/>
      <c r="M487" s="62"/>
      <c r="O487" s="67"/>
      <c r="P487" s="68"/>
      <c r="Q487" s="68"/>
    </row>
    <row r="488" spans="2:17" s="10" customFormat="1" ht="15" customHeight="1">
      <c r="B488" s="11"/>
      <c r="C488" s="11"/>
      <c r="D488" s="11"/>
      <c r="E488" s="12"/>
      <c r="F488" s="12"/>
      <c r="G488" s="12"/>
      <c r="H488" s="12"/>
      <c r="I488" s="12"/>
      <c r="J488" s="12"/>
      <c r="L488" s="52"/>
      <c r="M488" s="62"/>
      <c r="O488" s="67"/>
      <c r="P488" s="68"/>
      <c r="Q488" s="68"/>
    </row>
    <row r="489" spans="2:17" s="10" customFormat="1" ht="15" customHeight="1">
      <c r="B489" s="11"/>
      <c r="C489" s="11"/>
      <c r="D489" s="11"/>
      <c r="E489" s="12"/>
      <c r="F489" s="12"/>
      <c r="G489" s="12"/>
      <c r="H489" s="12"/>
      <c r="I489" s="12"/>
      <c r="J489" s="12"/>
      <c r="L489" s="52"/>
      <c r="M489" s="62"/>
      <c r="O489" s="67"/>
      <c r="P489" s="68"/>
      <c r="Q489" s="68"/>
    </row>
    <row r="490" spans="2:17" s="10" customFormat="1" ht="15" customHeight="1">
      <c r="B490" s="11"/>
      <c r="C490" s="11"/>
      <c r="D490" s="11"/>
      <c r="E490" s="12"/>
      <c r="F490" s="12"/>
      <c r="G490" s="12"/>
      <c r="H490" s="12"/>
      <c r="I490" s="12"/>
      <c r="J490" s="12"/>
      <c r="L490" s="52"/>
      <c r="M490" s="62"/>
      <c r="O490" s="67"/>
      <c r="P490" s="68"/>
      <c r="Q490" s="68"/>
    </row>
    <row r="491" spans="2:17" s="10" customFormat="1" ht="15" customHeight="1">
      <c r="B491" s="11"/>
      <c r="C491" s="11"/>
      <c r="D491" s="11"/>
      <c r="E491" s="12"/>
      <c r="F491" s="12"/>
      <c r="G491" s="12"/>
      <c r="H491" s="12"/>
      <c r="I491" s="12"/>
      <c r="J491" s="12"/>
      <c r="L491" s="52"/>
      <c r="M491" s="62"/>
      <c r="O491" s="67"/>
      <c r="P491" s="68"/>
      <c r="Q491" s="68"/>
    </row>
    <row r="492" spans="2:17" s="10" customFormat="1" ht="15" customHeight="1">
      <c r="B492" s="11"/>
      <c r="C492" s="11"/>
      <c r="D492" s="11"/>
      <c r="E492" s="12"/>
      <c r="F492" s="12"/>
      <c r="G492" s="12"/>
      <c r="H492" s="12"/>
      <c r="I492" s="12"/>
      <c r="J492" s="12"/>
      <c r="L492" s="52"/>
      <c r="M492" s="62"/>
      <c r="O492" s="67"/>
      <c r="P492" s="68"/>
      <c r="Q492" s="68"/>
    </row>
    <row r="493" spans="2:17" s="10" customFormat="1" ht="15" customHeight="1">
      <c r="B493" s="11"/>
      <c r="C493" s="11"/>
      <c r="D493" s="11"/>
      <c r="E493" s="12"/>
      <c r="F493" s="12"/>
      <c r="G493" s="12"/>
      <c r="H493" s="12"/>
      <c r="I493" s="12"/>
      <c r="J493" s="12"/>
      <c r="L493" s="52"/>
      <c r="M493" s="62"/>
      <c r="O493" s="67"/>
      <c r="P493" s="68"/>
      <c r="Q493" s="68"/>
    </row>
    <row r="494" spans="2:17" s="10" customFormat="1" ht="15" customHeight="1">
      <c r="B494" s="11"/>
      <c r="C494" s="11"/>
      <c r="D494" s="11"/>
      <c r="E494" s="12"/>
      <c r="F494" s="12"/>
      <c r="G494" s="12"/>
      <c r="H494" s="12"/>
      <c r="I494" s="12"/>
      <c r="J494" s="12"/>
      <c r="L494" s="52"/>
      <c r="M494" s="62"/>
      <c r="O494" s="67"/>
      <c r="P494" s="68"/>
      <c r="Q494" s="68"/>
    </row>
    <row r="495" spans="2:17" s="10" customFormat="1" ht="15" customHeight="1">
      <c r="B495" s="11"/>
      <c r="C495" s="11"/>
      <c r="D495" s="11"/>
      <c r="E495" s="12"/>
      <c r="F495" s="12"/>
      <c r="G495" s="12"/>
      <c r="H495" s="12"/>
      <c r="I495" s="12"/>
      <c r="J495" s="12"/>
      <c r="L495" s="52"/>
      <c r="M495" s="62"/>
      <c r="O495" s="67"/>
      <c r="P495" s="68"/>
      <c r="Q495" s="68"/>
    </row>
    <row r="496" spans="2:17" s="10" customFormat="1" ht="15" customHeight="1">
      <c r="B496" s="11"/>
      <c r="C496" s="11"/>
      <c r="D496" s="11"/>
      <c r="E496" s="12"/>
      <c r="F496" s="12"/>
      <c r="G496" s="12"/>
      <c r="H496" s="12"/>
      <c r="I496" s="12"/>
      <c r="J496" s="12"/>
      <c r="L496" s="52"/>
      <c r="M496" s="62"/>
      <c r="O496" s="67"/>
      <c r="P496" s="68"/>
      <c r="Q496" s="68"/>
    </row>
    <row r="497" spans="2:17" s="10" customFormat="1" ht="15" customHeight="1">
      <c r="B497" s="11"/>
      <c r="C497" s="11"/>
      <c r="D497" s="11"/>
      <c r="E497" s="12"/>
      <c r="F497" s="12"/>
      <c r="G497" s="12"/>
      <c r="H497" s="12"/>
      <c r="I497" s="12"/>
      <c r="J497" s="12"/>
      <c r="L497" s="52"/>
      <c r="M497" s="62"/>
      <c r="O497" s="67"/>
      <c r="P497" s="68"/>
      <c r="Q497" s="68"/>
    </row>
    <row r="498" spans="2:17" s="10" customFormat="1" ht="15" customHeight="1">
      <c r="B498" s="11"/>
      <c r="C498" s="11"/>
      <c r="D498" s="11"/>
      <c r="E498" s="12"/>
      <c r="F498" s="12"/>
      <c r="G498" s="12"/>
      <c r="H498" s="12"/>
      <c r="I498" s="12"/>
      <c r="J498" s="12"/>
      <c r="L498" s="52"/>
      <c r="M498" s="62"/>
      <c r="O498" s="67"/>
      <c r="P498" s="68"/>
      <c r="Q498" s="68"/>
    </row>
    <row r="499" spans="2:17" s="10" customFormat="1" ht="15" customHeight="1">
      <c r="B499" s="11"/>
      <c r="C499" s="11"/>
      <c r="D499" s="11"/>
      <c r="E499" s="12"/>
      <c r="F499" s="12"/>
      <c r="G499" s="12"/>
      <c r="H499" s="12"/>
      <c r="I499" s="12"/>
      <c r="J499" s="12"/>
      <c r="L499" s="52"/>
      <c r="M499" s="62"/>
      <c r="O499" s="67"/>
      <c r="P499" s="68"/>
      <c r="Q499" s="68"/>
    </row>
    <row r="500" spans="2:17" s="10" customFormat="1" ht="15" customHeight="1">
      <c r="B500" s="11"/>
      <c r="C500" s="11"/>
      <c r="D500" s="11"/>
      <c r="E500" s="12"/>
      <c r="F500" s="12"/>
      <c r="G500" s="12"/>
      <c r="H500" s="12"/>
      <c r="I500" s="12"/>
      <c r="J500" s="12"/>
      <c r="L500" s="52"/>
      <c r="M500" s="62"/>
      <c r="O500" s="67"/>
      <c r="P500" s="68"/>
      <c r="Q500" s="68"/>
    </row>
    <row r="501" spans="2:17" s="10" customFormat="1" ht="15" customHeight="1">
      <c r="B501" s="11"/>
      <c r="C501" s="11"/>
      <c r="D501" s="11"/>
      <c r="E501" s="12"/>
      <c r="F501" s="12"/>
      <c r="G501" s="12"/>
      <c r="H501" s="12"/>
      <c r="I501" s="12"/>
      <c r="J501" s="12"/>
      <c r="L501" s="52"/>
      <c r="M501" s="62"/>
      <c r="O501" s="67"/>
      <c r="P501" s="68"/>
      <c r="Q501" s="68"/>
    </row>
    <row r="502" spans="2:17" s="10" customFormat="1" ht="15" customHeight="1">
      <c r="B502" s="11"/>
      <c r="C502" s="11"/>
      <c r="D502" s="11"/>
      <c r="E502" s="12"/>
      <c r="F502" s="12"/>
      <c r="G502" s="12"/>
      <c r="H502" s="12"/>
      <c r="I502" s="12"/>
      <c r="J502" s="12"/>
      <c r="L502" s="52"/>
      <c r="M502" s="62"/>
      <c r="O502" s="67"/>
      <c r="P502" s="68"/>
      <c r="Q502" s="68"/>
    </row>
    <row r="503" spans="2:17" s="10" customFormat="1" ht="15" customHeight="1">
      <c r="B503" s="11"/>
      <c r="C503" s="11"/>
      <c r="D503" s="11"/>
      <c r="E503" s="12"/>
      <c r="F503" s="12"/>
      <c r="G503" s="12"/>
      <c r="H503" s="12"/>
      <c r="I503" s="12"/>
      <c r="J503" s="12"/>
      <c r="L503" s="52"/>
      <c r="M503" s="62"/>
      <c r="O503" s="67"/>
      <c r="P503" s="68"/>
      <c r="Q503" s="68"/>
    </row>
    <row r="504" spans="2:17" s="10" customFormat="1" ht="15" customHeight="1">
      <c r="B504" s="11"/>
      <c r="C504" s="11"/>
      <c r="D504" s="11"/>
      <c r="E504" s="12"/>
      <c r="F504" s="12"/>
      <c r="G504" s="12"/>
      <c r="H504" s="12"/>
      <c r="I504" s="12"/>
      <c r="J504" s="12"/>
      <c r="L504" s="52"/>
      <c r="M504" s="62"/>
      <c r="O504" s="67"/>
      <c r="P504" s="68"/>
      <c r="Q504" s="68"/>
    </row>
    <row r="505" spans="2:17" s="10" customFormat="1" ht="15" customHeight="1">
      <c r="B505" s="11"/>
      <c r="C505" s="11"/>
      <c r="D505" s="11"/>
      <c r="E505" s="12"/>
      <c r="F505" s="12"/>
      <c r="G505" s="12"/>
      <c r="H505" s="12"/>
      <c r="I505" s="12"/>
      <c r="J505" s="12"/>
      <c r="L505" s="52"/>
      <c r="M505" s="62"/>
      <c r="O505" s="67"/>
      <c r="P505" s="68"/>
      <c r="Q505" s="68"/>
    </row>
    <row r="506" spans="2:17" s="10" customFormat="1" ht="15" customHeight="1">
      <c r="B506" s="11"/>
      <c r="C506" s="11"/>
      <c r="D506" s="11"/>
      <c r="E506" s="12"/>
      <c r="F506" s="12"/>
      <c r="G506" s="12"/>
      <c r="H506" s="12"/>
      <c r="I506" s="12"/>
      <c r="J506" s="12"/>
      <c r="L506" s="52"/>
      <c r="M506" s="62"/>
      <c r="O506" s="67"/>
      <c r="P506" s="68"/>
      <c r="Q506" s="68"/>
    </row>
    <row r="507" spans="2:17" s="10" customFormat="1" ht="15" customHeight="1">
      <c r="B507" s="11"/>
      <c r="C507" s="11"/>
      <c r="D507" s="11"/>
      <c r="E507" s="12"/>
      <c r="F507" s="12"/>
      <c r="G507" s="12"/>
      <c r="H507" s="12"/>
      <c r="I507" s="12"/>
      <c r="J507" s="12"/>
      <c r="L507" s="52"/>
      <c r="M507" s="62"/>
      <c r="O507" s="67"/>
      <c r="P507" s="68"/>
      <c r="Q507" s="68"/>
    </row>
    <row r="508" spans="2:17" s="10" customFormat="1" ht="15" customHeight="1">
      <c r="B508" s="11"/>
      <c r="C508" s="11"/>
      <c r="D508" s="11"/>
      <c r="E508" s="12"/>
      <c r="F508" s="12"/>
      <c r="G508" s="12"/>
      <c r="H508" s="12"/>
      <c r="I508" s="12"/>
      <c r="J508" s="12"/>
      <c r="L508" s="52"/>
      <c r="M508" s="62"/>
      <c r="O508" s="67"/>
      <c r="P508" s="68"/>
      <c r="Q508" s="68"/>
    </row>
    <row r="509" spans="2:17" s="10" customFormat="1" ht="15" customHeight="1">
      <c r="B509" s="11"/>
      <c r="C509" s="11"/>
      <c r="D509" s="11"/>
      <c r="E509" s="12"/>
      <c r="F509" s="12"/>
      <c r="G509" s="12"/>
      <c r="H509" s="12"/>
      <c r="I509" s="12"/>
      <c r="J509" s="12"/>
      <c r="L509" s="52"/>
      <c r="M509" s="62"/>
      <c r="O509" s="67"/>
      <c r="P509" s="68"/>
      <c r="Q509" s="68"/>
    </row>
    <row r="510" spans="2:17" s="10" customFormat="1" ht="15" customHeight="1">
      <c r="B510" s="11"/>
      <c r="C510" s="11"/>
      <c r="D510" s="11"/>
      <c r="E510" s="12"/>
      <c r="F510" s="12"/>
      <c r="G510" s="12"/>
      <c r="H510" s="12"/>
      <c r="I510" s="12"/>
      <c r="J510" s="12"/>
      <c r="L510" s="52"/>
      <c r="M510" s="62"/>
      <c r="O510" s="67"/>
      <c r="P510" s="68"/>
      <c r="Q510" s="68"/>
    </row>
    <row r="511" spans="2:17" s="10" customFormat="1" ht="15" customHeight="1">
      <c r="B511" s="11"/>
      <c r="C511" s="11"/>
      <c r="D511" s="11"/>
      <c r="E511" s="12"/>
      <c r="F511" s="12"/>
      <c r="G511" s="12"/>
      <c r="H511" s="12"/>
      <c r="I511" s="12"/>
      <c r="J511" s="12"/>
      <c r="L511" s="52"/>
      <c r="M511" s="62"/>
      <c r="O511" s="67"/>
      <c r="P511" s="68"/>
      <c r="Q511" s="68"/>
    </row>
    <row r="512" spans="2:17" s="10" customFormat="1" ht="15" customHeight="1">
      <c r="B512" s="11"/>
      <c r="C512" s="11"/>
      <c r="D512" s="11"/>
      <c r="E512" s="12"/>
      <c r="F512" s="12"/>
      <c r="G512" s="12"/>
      <c r="H512" s="12"/>
      <c r="I512" s="12"/>
      <c r="J512" s="12"/>
      <c r="L512" s="52"/>
      <c r="M512" s="62"/>
      <c r="O512" s="67"/>
      <c r="P512" s="68"/>
      <c r="Q512" s="68"/>
    </row>
    <row r="513" spans="2:17" s="10" customFormat="1" ht="15" customHeight="1">
      <c r="B513" s="11"/>
      <c r="C513" s="11"/>
      <c r="D513" s="11"/>
      <c r="E513" s="12"/>
      <c r="F513" s="12"/>
      <c r="G513" s="12"/>
      <c r="H513" s="12"/>
      <c r="I513" s="12"/>
      <c r="J513" s="12"/>
      <c r="L513" s="52"/>
      <c r="M513" s="62"/>
      <c r="O513" s="67"/>
      <c r="P513" s="68"/>
      <c r="Q513" s="68"/>
    </row>
    <row r="514" spans="2:17" s="10" customFormat="1" ht="15" customHeight="1">
      <c r="B514" s="11"/>
      <c r="C514" s="11"/>
      <c r="D514" s="11"/>
      <c r="E514" s="12"/>
      <c r="F514" s="12"/>
      <c r="G514" s="12"/>
      <c r="H514" s="12"/>
      <c r="I514" s="12"/>
      <c r="J514" s="12"/>
      <c r="L514" s="52"/>
      <c r="M514" s="62"/>
      <c r="O514" s="67"/>
      <c r="P514" s="68"/>
      <c r="Q514" s="68"/>
    </row>
    <row r="515" spans="2:17" s="10" customFormat="1" ht="15" customHeight="1">
      <c r="B515" s="11"/>
      <c r="C515" s="11"/>
      <c r="D515" s="11"/>
      <c r="E515" s="12"/>
      <c r="F515" s="12"/>
      <c r="G515" s="12"/>
      <c r="H515" s="12"/>
      <c r="I515" s="12"/>
      <c r="J515" s="12"/>
      <c r="L515" s="52"/>
      <c r="M515" s="62"/>
      <c r="O515" s="67"/>
      <c r="P515" s="68"/>
      <c r="Q515" s="68"/>
    </row>
    <row r="516" spans="2:17" s="10" customFormat="1" ht="15" customHeight="1">
      <c r="B516" s="11"/>
      <c r="C516" s="11"/>
      <c r="D516" s="11"/>
      <c r="E516" s="12"/>
      <c r="F516" s="12"/>
      <c r="G516" s="12"/>
      <c r="H516" s="12"/>
      <c r="I516" s="12"/>
      <c r="J516" s="12"/>
      <c r="L516" s="52"/>
      <c r="M516" s="62"/>
      <c r="O516" s="67"/>
      <c r="P516" s="68"/>
      <c r="Q516" s="68"/>
    </row>
    <row r="517" spans="2:17" s="10" customFormat="1" ht="15" customHeight="1">
      <c r="B517" s="11"/>
      <c r="C517" s="11"/>
      <c r="D517" s="11"/>
      <c r="E517" s="12"/>
      <c r="F517" s="12"/>
      <c r="G517" s="12"/>
      <c r="H517" s="12"/>
      <c r="I517" s="12"/>
      <c r="J517" s="12"/>
      <c r="L517" s="52"/>
      <c r="M517" s="62"/>
      <c r="O517" s="67"/>
      <c r="P517" s="68"/>
      <c r="Q517" s="68"/>
    </row>
    <row r="518" spans="2:17" s="10" customFormat="1" ht="15" customHeight="1">
      <c r="B518" s="11"/>
      <c r="C518" s="11"/>
      <c r="D518" s="11"/>
      <c r="E518" s="12"/>
      <c r="F518" s="12"/>
      <c r="G518" s="12"/>
      <c r="H518" s="12"/>
      <c r="I518" s="12"/>
      <c r="J518" s="12"/>
      <c r="L518" s="52"/>
      <c r="M518" s="62"/>
      <c r="O518" s="67"/>
      <c r="P518" s="68"/>
      <c r="Q518" s="68"/>
    </row>
    <row r="519" spans="2:17" s="10" customFormat="1" ht="15" customHeight="1">
      <c r="B519" s="11"/>
      <c r="C519" s="11"/>
      <c r="D519" s="11"/>
      <c r="E519" s="12"/>
      <c r="F519" s="12"/>
      <c r="G519" s="12"/>
      <c r="H519" s="12"/>
      <c r="I519" s="12"/>
      <c r="J519" s="12"/>
      <c r="L519" s="52"/>
      <c r="M519" s="62"/>
      <c r="O519" s="67"/>
      <c r="P519" s="68"/>
      <c r="Q519" s="68"/>
    </row>
    <row r="520" spans="2:17" s="10" customFormat="1" ht="15" customHeight="1">
      <c r="B520" s="11"/>
      <c r="C520" s="11"/>
      <c r="D520" s="11"/>
      <c r="E520" s="12"/>
      <c r="F520" s="12"/>
      <c r="G520" s="12"/>
      <c r="H520" s="12"/>
      <c r="I520" s="12"/>
      <c r="J520" s="12"/>
      <c r="L520" s="52"/>
      <c r="M520" s="62"/>
      <c r="O520" s="67"/>
      <c r="P520" s="68"/>
      <c r="Q520" s="68"/>
    </row>
    <row r="521" spans="2:17" s="10" customFormat="1" ht="15" customHeight="1">
      <c r="B521" s="11"/>
      <c r="C521" s="11"/>
      <c r="D521" s="11"/>
      <c r="E521" s="12"/>
      <c r="F521" s="12"/>
      <c r="G521" s="12"/>
      <c r="H521" s="12"/>
      <c r="I521" s="12"/>
      <c r="J521" s="12"/>
      <c r="L521" s="52"/>
      <c r="M521" s="62"/>
      <c r="O521" s="67"/>
      <c r="P521" s="68"/>
      <c r="Q521" s="68"/>
    </row>
    <row r="522" spans="2:17" s="10" customFormat="1" ht="15" customHeight="1">
      <c r="B522" s="11"/>
      <c r="C522" s="11"/>
      <c r="D522" s="11"/>
      <c r="E522" s="12"/>
      <c r="F522" s="12"/>
      <c r="G522" s="12"/>
      <c r="H522" s="12"/>
      <c r="I522" s="12"/>
      <c r="J522" s="12"/>
      <c r="L522" s="52"/>
      <c r="M522" s="62"/>
      <c r="O522" s="67"/>
      <c r="P522" s="68"/>
      <c r="Q522" s="68"/>
    </row>
    <row r="523" spans="2:17" s="10" customFormat="1" ht="15" customHeight="1">
      <c r="B523" s="11"/>
      <c r="C523" s="11"/>
      <c r="D523" s="11"/>
      <c r="E523" s="12"/>
      <c r="F523" s="12"/>
      <c r="G523" s="12"/>
      <c r="H523" s="12"/>
      <c r="I523" s="12"/>
      <c r="J523" s="12"/>
      <c r="L523" s="52"/>
      <c r="M523" s="62"/>
      <c r="O523" s="67"/>
      <c r="P523" s="68"/>
      <c r="Q523" s="68"/>
    </row>
    <row r="524" spans="2:17" s="10" customFormat="1" ht="15" customHeight="1">
      <c r="B524" s="11"/>
      <c r="C524" s="11"/>
      <c r="D524" s="11"/>
      <c r="E524" s="12"/>
      <c r="F524" s="12"/>
      <c r="G524" s="12"/>
      <c r="H524" s="12"/>
      <c r="I524" s="12"/>
      <c r="J524" s="12"/>
      <c r="L524" s="52"/>
      <c r="M524" s="62"/>
      <c r="O524" s="67"/>
      <c r="P524" s="68"/>
      <c r="Q524" s="68"/>
    </row>
    <row r="525" spans="2:17" s="10" customFormat="1" ht="15" customHeight="1">
      <c r="B525" s="11"/>
      <c r="C525" s="11"/>
      <c r="D525" s="11"/>
      <c r="E525" s="12"/>
      <c r="F525" s="12"/>
      <c r="G525" s="12"/>
      <c r="H525" s="12"/>
      <c r="I525" s="12"/>
      <c r="J525" s="12"/>
      <c r="L525" s="52"/>
      <c r="M525" s="62"/>
      <c r="O525" s="67"/>
      <c r="P525" s="68"/>
      <c r="Q525" s="68"/>
    </row>
    <row r="526" spans="2:17" s="10" customFormat="1" ht="15" customHeight="1">
      <c r="B526" s="11"/>
      <c r="C526" s="11"/>
      <c r="D526" s="11"/>
      <c r="E526" s="12"/>
      <c r="F526" s="12"/>
      <c r="G526" s="12"/>
      <c r="H526" s="12"/>
      <c r="I526" s="12"/>
      <c r="J526" s="12"/>
      <c r="L526" s="52"/>
      <c r="M526" s="62"/>
      <c r="O526" s="67"/>
      <c r="P526" s="68"/>
      <c r="Q526" s="68"/>
    </row>
    <row r="527" spans="2:17" s="10" customFormat="1" ht="15" customHeight="1">
      <c r="B527" s="11"/>
      <c r="C527" s="11"/>
      <c r="D527" s="11"/>
      <c r="E527" s="12"/>
      <c r="F527" s="12"/>
      <c r="G527" s="12"/>
      <c r="H527" s="12"/>
      <c r="I527" s="12"/>
      <c r="J527" s="12"/>
      <c r="L527" s="52"/>
      <c r="M527" s="62"/>
      <c r="O527" s="67"/>
      <c r="P527" s="68"/>
      <c r="Q527" s="68"/>
    </row>
    <row r="528" spans="2:17" s="10" customFormat="1" ht="15" customHeight="1">
      <c r="B528" s="11"/>
      <c r="C528" s="11"/>
      <c r="D528" s="11"/>
      <c r="E528" s="12"/>
      <c r="F528" s="12"/>
      <c r="G528" s="12"/>
      <c r="H528" s="12"/>
      <c r="I528" s="12"/>
      <c r="J528" s="12"/>
      <c r="L528" s="52"/>
      <c r="M528" s="62"/>
      <c r="O528" s="67"/>
      <c r="P528" s="68"/>
      <c r="Q528" s="68"/>
    </row>
    <row r="529" spans="2:17" s="10" customFormat="1" ht="15" customHeight="1">
      <c r="B529" s="11"/>
      <c r="C529" s="11"/>
      <c r="D529" s="11"/>
      <c r="E529" s="12"/>
      <c r="F529" s="12"/>
      <c r="G529" s="12"/>
      <c r="H529" s="12"/>
      <c r="I529" s="12"/>
      <c r="J529" s="12"/>
      <c r="L529" s="52"/>
      <c r="M529" s="62"/>
      <c r="O529" s="67"/>
      <c r="P529" s="68"/>
      <c r="Q529" s="68"/>
    </row>
    <row r="530" spans="2:17" s="10" customFormat="1" ht="15" customHeight="1">
      <c r="B530" s="11"/>
      <c r="C530" s="11"/>
      <c r="D530" s="11"/>
      <c r="E530" s="12"/>
      <c r="F530" s="12"/>
      <c r="G530" s="12"/>
      <c r="H530" s="12"/>
      <c r="I530" s="12"/>
      <c r="J530" s="12"/>
      <c r="L530" s="52"/>
      <c r="M530" s="62"/>
      <c r="O530" s="67"/>
      <c r="P530" s="68"/>
      <c r="Q530" s="68"/>
    </row>
    <row r="531" spans="2:17" s="10" customFormat="1" ht="15" customHeight="1">
      <c r="B531" s="11"/>
      <c r="C531" s="11"/>
      <c r="D531" s="11"/>
      <c r="E531" s="12"/>
      <c r="F531" s="12"/>
      <c r="G531" s="12"/>
      <c r="H531" s="12"/>
      <c r="I531" s="12"/>
      <c r="J531" s="12"/>
      <c r="L531" s="52"/>
      <c r="M531" s="62"/>
      <c r="O531" s="67"/>
      <c r="P531" s="68"/>
      <c r="Q531" s="68"/>
    </row>
    <row r="532" spans="2:17" s="10" customFormat="1" ht="15" customHeight="1">
      <c r="B532" s="11"/>
      <c r="C532" s="11"/>
      <c r="D532" s="11"/>
      <c r="E532" s="12"/>
      <c r="F532" s="12"/>
      <c r="G532" s="12"/>
      <c r="H532" s="12"/>
      <c r="I532" s="12"/>
      <c r="J532" s="12"/>
      <c r="L532" s="52"/>
      <c r="M532" s="62"/>
      <c r="O532" s="67"/>
      <c r="P532" s="68"/>
      <c r="Q532" s="68"/>
    </row>
    <row r="533" spans="2:17" s="10" customFormat="1" ht="15" customHeight="1">
      <c r="B533" s="11"/>
      <c r="C533" s="11"/>
      <c r="D533" s="11"/>
      <c r="E533" s="12"/>
      <c r="F533" s="12"/>
      <c r="G533" s="12"/>
      <c r="H533" s="12"/>
      <c r="I533" s="12"/>
      <c r="J533" s="12"/>
      <c r="L533" s="52"/>
      <c r="M533" s="62"/>
      <c r="O533" s="67"/>
      <c r="P533" s="68"/>
      <c r="Q533" s="68"/>
    </row>
    <row r="534" spans="2:17" s="10" customFormat="1" ht="15" customHeight="1">
      <c r="B534" s="11"/>
      <c r="C534" s="11"/>
      <c r="D534" s="11"/>
      <c r="E534" s="12"/>
      <c r="F534" s="12"/>
      <c r="G534" s="12"/>
      <c r="H534" s="12"/>
      <c r="I534" s="12"/>
      <c r="J534" s="12"/>
      <c r="L534" s="52"/>
      <c r="M534" s="62"/>
      <c r="O534" s="67"/>
      <c r="P534" s="68"/>
      <c r="Q534" s="68"/>
    </row>
    <row r="535" spans="2:17" s="10" customFormat="1" ht="15" customHeight="1">
      <c r="B535" s="11"/>
      <c r="C535" s="11"/>
      <c r="D535" s="11"/>
      <c r="E535" s="12"/>
      <c r="F535" s="12"/>
      <c r="G535" s="12"/>
      <c r="H535" s="12"/>
      <c r="I535" s="12"/>
      <c r="J535" s="12"/>
      <c r="L535" s="52"/>
      <c r="M535" s="62"/>
      <c r="O535" s="67"/>
      <c r="P535" s="68"/>
      <c r="Q535" s="68"/>
    </row>
    <row r="536" spans="2:17" s="10" customFormat="1" ht="15" customHeight="1">
      <c r="B536" s="11"/>
      <c r="C536" s="11"/>
      <c r="D536" s="11"/>
      <c r="E536" s="12"/>
      <c r="F536" s="12"/>
      <c r="G536" s="12"/>
      <c r="H536" s="12"/>
      <c r="I536" s="12"/>
      <c r="J536" s="12"/>
      <c r="L536" s="52"/>
      <c r="M536" s="62"/>
      <c r="O536" s="67"/>
      <c r="P536" s="68"/>
      <c r="Q536" s="68"/>
    </row>
    <row r="537" spans="2:17" s="10" customFormat="1" ht="15" customHeight="1">
      <c r="B537" s="11"/>
      <c r="C537" s="11"/>
      <c r="D537" s="11"/>
      <c r="E537" s="12"/>
      <c r="F537" s="12"/>
      <c r="G537" s="12"/>
      <c r="H537" s="12"/>
      <c r="I537" s="12"/>
      <c r="J537" s="12"/>
      <c r="L537" s="52"/>
      <c r="M537" s="62"/>
      <c r="O537" s="67"/>
      <c r="P537" s="68"/>
      <c r="Q537" s="68"/>
    </row>
    <row r="538" spans="2:17" s="10" customFormat="1" ht="15" customHeight="1">
      <c r="B538" s="11"/>
      <c r="C538" s="11"/>
      <c r="D538" s="11"/>
      <c r="E538" s="12"/>
      <c r="F538" s="12"/>
      <c r="G538" s="12"/>
      <c r="H538" s="12"/>
      <c r="I538" s="12"/>
      <c r="J538" s="12"/>
      <c r="L538" s="52"/>
      <c r="M538" s="62"/>
      <c r="O538" s="67"/>
      <c r="P538" s="68"/>
      <c r="Q538" s="68"/>
    </row>
    <row r="539" spans="2:17" s="10" customFormat="1" ht="15" customHeight="1">
      <c r="B539" s="11"/>
      <c r="C539" s="11"/>
      <c r="D539" s="11"/>
      <c r="E539" s="12"/>
      <c r="F539" s="12"/>
      <c r="G539" s="12"/>
      <c r="H539" s="12"/>
      <c r="I539" s="12"/>
      <c r="J539" s="12"/>
      <c r="L539" s="52"/>
      <c r="M539" s="62"/>
      <c r="O539" s="67"/>
      <c r="P539" s="68"/>
      <c r="Q539" s="68"/>
    </row>
    <row r="540" spans="2:17" s="10" customFormat="1" ht="15" customHeight="1">
      <c r="B540" s="11"/>
      <c r="C540" s="11"/>
      <c r="D540" s="11"/>
      <c r="E540" s="12"/>
      <c r="F540" s="12"/>
      <c r="G540" s="12"/>
      <c r="H540" s="12"/>
      <c r="I540" s="12"/>
      <c r="J540" s="12"/>
      <c r="L540" s="52"/>
      <c r="M540" s="62"/>
      <c r="O540" s="67"/>
      <c r="P540" s="68"/>
      <c r="Q540" s="68"/>
    </row>
    <row r="541" spans="2:17" s="10" customFormat="1" ht="15" customHeight="1">
      <c r="B541" s="11"/>
      <c r="C541" s="11"/>
      <c r="D541" s="11"/>
      <c r="E541" s="12"/>
      <c r="F541" s="12"/>
      <c r="G541" s="12"/>
      <c r="H541" s="12"/>
      <c r="I541" s="12"/>
      <c r="J541" s="12"/>
      <c r="L541" s="52"/>
      <c r="M541" s="62"/>
      <c r="O541" s="67"/>
      <c r="P541" s="68"/>
      <c r="Q541" s="68"/>
    </row>
    <row r="542" spans="2:17" s="10" customFormat="1" ht="15" customHeight="1">
      <c r="B542" s="11"/>
      <c r="C542" s="11"/>
      <c r="D542" s="11"/>
      <c r="E542" s="12"/>
      <c r="F542" s="12"/>
      <c r="G542" s="12"/>
      <c r="H542" s="12"/>
      <c r="I542" s="12"/>
      <c r="J542" s="12"/>
      <c r="L542" s="52"/>
      <c r="M542" s="62"/>
      <c r="O542" s="67"/>
      <c r="P542" s="68"/>
      <c r="Q542" s="68"/>
    </row>
    <row r="543" spans="2:17" s="10" customFormat="1" ht="15" customHeight="1">
      <c r="B543" s="11"/>
      <c r="C543" s="11"/>
      <c r="D543" s="11"/>
      <c r="E543" s="12"/>
      <c r="F543" s="12"/>
      <c r="G543" s="12"/>
      <c r="H543" s="12"/>
      <c r="I543" s="12"/>
      <c r="J543" s="12"/>
      <c r="L543" s="52"/>
      <c r="M543" s="62"/>
      <c r="O543" s="67"/>
      <c r="P543" s="68"/>
      <c r="Q543" s="68"/>
    </row>
    <row r="544" spans="2:17" s="10" customFormat="1" ht="15" customHeight="1">
      <c r="B544" s="11"/>
      <c r="C544" s="11"/>
      <c r="D544" s="11"/>
      <c r="E544" s="12"/>
      <c r="F544" s="12"/>
      <c r="G544" s="12"/>
      <c r="H544" s="12"/>
      <c r="I544" s="12"/>
      <c r="J544" s="12"/>
      <c r="L544" s="52"/>
      <c r="M544" s="62"/>
      <c r="O544" s="67"/>
      <c r="P544" s="68"/>
      <c r="Q544" s="68"/>
    </row>
    <row r="545" spans="2:17" s="10" customFormat="1" ht="15" customHeight="1">
      <c r="B545" s="11"/>
      <c r="C545" s="11"/>
      <c r="D545" s="11"/>
      <c r="E545" s="12"/>
      <c r="F545" s="12"/>
      <c r="G545" s="12"/>
      <c r="H545" s="12"/>
      <c r="I545" s="12"/>
      <c r="J545" s="12"/>
      <c r="L545" s="52"/>
      <c r="M545" s="62"/>
      <c r="O545" s="67"/>
      <c r="P545" s="68"/>
      <c r="Q545" s="68"/>
    </row>
    <row r="546" spans="2:17" s="10" customFormat="1" ht="15" customHeight="1">
      <c r="B546" s="11"/>
      <c r="C546" s="11"/>
      <c r="D546" s="11"/>
      <c r="E546" s="12"/>
      <c r="F546" s="12"/>
      <c r="G546" s="12"/>
      <c r="H546" s="12"/>
      <c r="I546" s="12"/>
      <c r="J546" s="12"/>
      <c r="L546" s="52"/>
      <c r="M546" s="62"/>
      <c r="O546" s="67"/>
      <c r="P546" s="68"/>
      <c r="Q546" s="68"/>
    </row>
    <row r="547" spans="2:17" s="10" customFormat="1" ht="15" customHeight="1">
      <c r="B547" s="11"/>
      <c r="C547" s="11"/>
      <c r="D547" s="11"/>
      <c r="E547" s="12"/>
      <c r="F547" s="12"/>
      <c r="G547" s="12"/>
      <c r="H547" s="12"/>
      <c r="I547" s="12"/>
      <c r="J547" s="12"/>
      <c r="L547" s="52"/>
      <c r="M547" s="62"/>
      <c r="O547" s="67"/>
      <c r="P547" s="68"/>
      <c r="Q547" s="68"/>
    </row>
    <row r="548" spans="2:17" s="10" customFormat="1" ht="15" customHeight="1">
      <c r="B548" s="11"/>
      <c r="C548" s="11"/>
      <c r="D548" s="11"/>
      <c r="E548" s="12"/>
      <c r="F548" s="12"/>
      <c r="G548" s="12"/>
      <c r="H548" s="12"/>
      <c r="I548" s="12"/>
      <c r="J548" s="12"/>
      <c r="L548" s="52"/>
      <c r="M548" s="62"/>
      <c r="O548" s="67"/>
      <c r="P548" s="68"/>
      <c r="Q548" s="68"/>
    </row>
    <row r="549" spans="2:17" s="10" customFormat="1" ht="15" customHeight="1">
      <c r="B549" s="11"/>
      <c r="C549" s="11"/>
      <c r="D549" s="11"/>
      <c r="E549" s="12"/>
      <c r="F549" s="12"/>
      <c r="G549" s="12"/>
      <c r="H549" s="12"/>
      <c r="I549" s="12"/>
      <c r="J549" s="12"/>
      <c r="L549" s="52"/>
      <c r="M549" s="62"/>
      <c r="O549" s="67"/>
      <c r="P549" s="68"/>
      <c r="Q549" s="68"/>
    </row>
    <row r="550" spans="2:17" s="10" customFormat="1" ht="15" customHeight="1">
      <c r="B550" s="11"/>
      <c r="C550" s="11"/>
      <c r="D550" s="11"/>
      <c r="E550" s="12"/>
      <c r="F550" s="12"/>
      <c r="G550" s="12"/>
      <c r="H550" s="12"/>
      <c r="I550" s="12"/>
      <c r="J550" s="12"/>
      <c r="L550" s="52"/>
      <c r="M550" s="62"/>
      <c r="O550" s="67"/>
      <c r="P550" s="68"/>
      <c r="Q550" s="68"/>
    </row>
    <row r="551" spans="2:17" s="10" customFormat="1" ht="15" customHeight="1">
      <c r="B551" s="11"/>
      <c r="C551" s="11"/>
      <c r="D551" s="11"/>
      <c r="E551" s="12"/>
      <c r="F551" s="12"/>
      <c r="G551" s="12"/>
      <c r="H551" s="12"/>
      <c r="I551" s="12"/>
      <c r="J551" s="12"/>
      <c r="L551" s="52"/>
      <c r="M551" s="62"/>
      <c r="O551" s="67"/>
      <c r="P551" s="68"/>
      <c r="Q551" s="68"/>
    </row>
    <row r="552" spans="2:17" s="10" customFormat="1" ht="15" customHeight="1">
      <c r="B552" s="11"/>
      <c r="C552" s="11"/>
      <c r="D552" s="11"/>
      <c r="E552" s="12"/>
      <c r="F552" s="12"/>
      <c r="G552" s="12"/>
      <c r="H552" s="12"/>
      <c r="I552" s="12"/>
      <c r="J552" s="12"/>
      <c r="L552" s="52"/>
      <c r="M552" s="62"/>
      <c r="O552" s="67"/>
      <c r="P552" s="68"/>
      <c r="Q552" s="68"/>
    </row>
    <row r="553" spans="2:17" s="10" customFormat="1" ht="15" customHeight="1">
      <c r="B553" s="11"/>
      <c r="C553" s="11"/>
      <c r="D553" s="11"/>
      <c r="E553" s="12"/>
      <c r="F553" s="12"/>
      <c r="G553" s="12"/>
      <c r="H553" s="12"/>
      <c r="I553" s="12"/>
      <c r="J553" s="12"/>
      <c r="L553" s="52"/>
      <c r="M553" s="62"/>
      <c r="O553" s="67"/>
      <c r="P553" s="68"/>
      <c r="Q553" s="68"/>
    </row>
    <row r="554" spans="2:17" s="10" customFormat="1" ht="15" customHeight="1">
      <c r="B554" s="11"/>
      <c r="C554" s="11"/>
      <c r="D554" s="11"/>
      <c r="E554" s="12"/>
      <c r="F554" s="12"/>
      <c r="G554" s="12"/>
      <c r="H554" s="12"/>
      <c r="I554" s="12"/>
      <c r="J554" s="12"/>
      <c r="L554" s="52"/>
      <c r="M554" s="62"/>
      <c r="O554" s="67"/>
      <c r="P554" s="68"/>
      <c r="Q554" s="68"/>
    </row>
    <row r="555" spans="2:17" s="10" customFormat="1" ht="15" customHeight="1">
      <c r="B555" s="11"/>
      <c r="C555" s="11"/>
      <c r="D555" s="11"/>
      <c r="E555" s="12"/>
      <c r="F555" s="12"/>
      <c r="G555" s="12"/>
      <c r="H555" s="12"/>
      <c r="I555" s="12"/>
      <c r="J555" s="12"/>
      <c r="L555" s="52"/>
      <c r="M555" s="62"/>
      <c r="O555" s="67"/>
      <c r="P555" s="68"/>
      <c r="Q555" s="68"/>
    </row>
    <row r="556" spans="2:17" s="10" customFormat="1" ht="15" customHeight="1">
      <c r="B556" s="11"/>
      <c r="C556" s="11"/>
      <c r="D556" s="11"/>
      <c r="E556" s="12"/>
      <c r="F556" s="12"/>
      <c r="G556" s="12"/>
      <c r="H556" s="12"/>
      <c r="I556" s="12"/>
      <c r="J556" s="12"/>
      <c r="L556" s="52"/>
      <c r="M556" s="62"/>
      <c r="O556" s="67"/>
      <c r="P556" s="68"/>
      <c r="Q556" s="68"/>
    </row>
    <row r="557" spans="2:17" s="10" customFormat="1" ht="15" customHeight="1">
      <c r="B557" s="11"/>
      <c r="C557" s="11"/>
      <c r="D557" s="11"/>
      <c r="E557" s="12"/>
      <c r="F557" s="12"/>
      <c r="G557" s="12"/>
      <c r="H557" s="12"/>
      <c r="I557" s="12"/>
      <c r="J557" s="12"/>
      <c r="L557" s="52"/>
      <c r="M557" s="62"/>
      <c r="O557" s="67"/>
      <c r="P557" s="68"/>
      <c r="Q557" s="68"/>
    </row>
    <row r="558" spans="2:17" s="10" customFormat="1" ht="15" customHeight="1">
      <c r="B558" s="11"/>
      <c r="C558" s="11"/>
      <c r="D558" s="11"/>
      <c r="E558" s="12"/>
      <c r="F558" s="12"/>
      <c r="G558" s="12"/>
      <c r="H558" s="12"/>
      <c r="I558" s="12"/>
      <c r="J558" s="12"/>
      <c r="L558" s="52"/>
      <c r="M558" s="62"/>
      <c r="O558" s="67"/>
      <c r="P558" s="68"/>
      <c r="Q558" s="68"/>
    </row>
    <row r="559" spans="2:17" s="10" customFormat="1" ht="15" customHeight="1">
      <c r="B559" s="11"/>
      <c r="C559" s="11"/>
      <c r="D559" s="11"/>
      <c r="E559" s="12"/>
      <c r="F559" s="12"/>
      <c r="G559" s="12"/>
      <c r="H559" s="12"/>
      <c r="I559" s="12"/>
      <c r="J559" s="12"/>
      <c r="L559" s="52"/>
      <c r="M559" s="62"/>
      <c r="O559" s="67"/>
      <c r="P559" s="68"/>
      <c r="Q559" s="68"/>
    </row>
    <row r="560" spans="2:17" s="10" customFormat="1" ht="15" customHeight="1">
      <c r="B560" s="11"/>
      <c r="C560" s="11"/>
      <c r="D560" s="11"/>
      <c r="E560" s="12"/>
      <c r="F560" s="12"/>
      <c r="G560" s="12"/>
      <c r="H560" s="12"/>
      <c r="I560" s="12"/>
      <c r="J560" s="12"/>
      <c r="L560" s="52"/>
      <c r="M560" s="62"/>
      <c r="O560" s="67"/>
      <c r="P560" s="68"/>
      <c r="Q560" s="68"/>
    </row>
    <row r="561" spans="2:17" s="10" customFormat="1" ht="15" customHeight="1">
      <c r="B561" s="11"/>
      <c r="C561" s="11"/>
      <c r="D561" s="11"/>
      <c r="E561" s="12"/>
      <c r="F561" s="12"/>
      <c r="G561" s="12"/>
      <c r="H561" s="12"/>
      <c r="I561" s="12"/>
      <c r="J561" s="12"/>
      <c r="L561" s="52"/>
      <c r="M561" s="62"/>
      <c r="O561" s="67"/>
      <c r="P561" s="68"/>
      <c r="Q561" s="68"/>
    </row>
    <row r="562" spans="2:17" s="10" customFormat="1" ht="15" customHeight="1">
      <c r="B562" s="11"/>
      <c r="C562" s="11"/>
      <c r="D562" s="11"/>
      <c r="E562" s="12"/>
      <c r="F562" s="12"/>
      <c r="G562" s="12"/>
      <c r="H562" s="12"/>
      <c r="I562" s="12"/>
      <c r="J562" s="12"/>
      <c r="L562" s="52"/>
      <c r="M562" s="62"/>
      <c r="O562" s="67"/>
      <c r="P562" s="68"/>
      <c r="Q562" s="68"/>
    </row>
    <row r="563" spans="2:17" s="10" customFormat="1" ht="15" customHeight="1">
      <c r="B563" s="11"/>
      <c r="C563" s="11"/>
      <c r="D563" s="11"/>
      <c r="E563" s="12"/>
      <c r="F563" s="12"/>
      <c r="G563" s="12"/>
      <c r="H563" s="12"/>
      <c r="I563" s="12"/>
      <c r="J563" s="12"/>
      <c r="L563" s="52"/>
      <c r="M563" s="62"/>
      <c r="O563" s="67"/>
      <c r="P563" s="68"/>
      <c r="Q563" s="68"/>
    </row>
    <row r="564" spans="2:17" s="10" customFormat="1" ht="15" customHeight="1">
      <c r="B564" s="11"/>
      <c r="C564" s="11"/>
      <c r="D564" s="11"/>
      <c r="E564" s="12"/>
      <c r="F564" s="12"/>
      <c r="G564" s="12"/>
      <c r="H564" s="12"/>
      <c r="I564" s="12"/>
      <c r="J564" s="12"/>
      <c r="L564" s="52"/>
      <c r="M564" s="62"/>
      <c r="O564" s="67"/>
      <c r="P564" s="68"/>
      <c r="Q564" s="68"/>
    </row>
    <row r="565" spans="2:17" s="10" customFormat="1" ht="15" customHeight="1">
      <c r="B565" s="11"/>
      <c r="C565" s="11"/>
      <c r="D565" s="11"/>
      <c r="E565" s="12"/>
      <c r="F565" s="12"/>
      <c r="G565" s="12"/>
      <c r="H565" s="12"/>
      <c r="I565" s="12"/>
      <c r="J565" s="12"/>
      <c r="L565" s="52"/>
      <c r="M565" s="62"/>
      <c r="O565" s="67"/>
      <c r="P565" s="68"/>
      <c r="Q565" s="68"/>
    </row>
    <row r="566" spans="2:17" s="10" customFormat="1" ht="15" customHeight="1">
      <c r="B566" s="11"/>
      <c r="C566" s="11"/>
      <c r="D566" s="11"/>
      <c r="E566" s="12"/>
      <c r="F566" s="12"/>
      <c r="G566" s="12"/>
      <c r="H566" s="12"/>
      <c r="I566" s="12"/>
      <c r="J566" s="12"/>
      <c r="L566" s="52"/>
      <c r="M566" s="62"/>
      <c r="O566" s="67"/>
      <c r="P566" s="68"/>
      <c r="Q566" s="68"/>
    </row>
    <row r="567" spans="2:17" s="10" customFormat="1" ht="15" customHeight="1">
      <c r="B567" s="11"/>
      <c r="C567" s="11"/>
      <c r="D567" s="11"/>
      <c r="E567" s="12"/>
      <c r="F567" s="12"/>
      <c r="G567" s="12"/>
      <c r="H567" s="12"/>
      <c r="I567" s="12"/>
      <c r="J567" s="12"/>
      <c r="L567" s="52"/>
      <c r="M567" s="62"/>
      <c r="O567" s="67"/>
      <c r="P567" s="68"/>
      <c r="Q567" s="68"/>
    </row>
    <row r="568" spans="2:17" s="10" customFormat="1" ht="15" customHeight="1">
      <c r="B568" s="11"/>
      <c r="C568" s="11"/>
      <c r="D568" s="11"/>
      <c r="E568" s="12"/>
      <c r="F568" s="12"/>
      <c r="G568" s="12"/>
      <c r="H568" s="12"/>
      <c r="I568" s="12"/>
      <c r="J568" s="12"/>
      <c r="L568" s="52"/>
      <c r="M568" s="62"/>
      <c r="O568" s="67"/>
      <c r="P568" s="68"/>
      <c r="Q568" s="68"/>
    </row>
    <row r="569" spans="2:17" s="10" customFormat="1" ht="15" customHeight="1">
      <c r="B569" s="11"/>
      <c r="C569" s="11"/>
      <c r="D569" s="11"/>
      <c r="E569" s="12"/>
      <c r="F569" s="12"/>
      <c r="G569" s="12"/>
      <c r="H569" s="12"/>
      <c r="I569" s="12"/>
      <c r="J569" s="12"/>
      <c r="L569" s="52"/>
      <c r="M569" s="62"/>
      <c r="O569" s="67"/>
      <c r="P569" s="68"/>
      <c r="Q569" s="68"/>
    </row>
    <row r="570" spans="2:17" s="10" customFormat="1" ht="15" customHeight="1">
      <c r="B570" s="11"/>
      <c r="C570" s="11"/>
      <c r="D570" s="11"/>
      <c r="E570" s="12"/>
      <c r="F570" s="12"/>
      <c r="G570" s="12"/>
      <c r="H570" s="12"/>
      <c r="I570" s="12"/>
      <c r="J570" s="12"/>
      <c r="L570" s="52"/>
      <c r="M570" s="62"/>
      <c r="O570" s="67"/>
      <c r="P570" s="68"/>
      <c r="Q570" s="68"/>
    </row>
    <row r="571" spans="2:17" s="10" customFormat="1" ht="15" customHeight="1">
      <c r="B571" s="11"/>
      <c r="C571" s="11"/>
      <c r="D571" s="11"/>
      <c r="E571" s="12"/>
      <c r="F571" s="12"/>
      <c r="G571" s="12"/>
      <c r="H571" s="12"/>
      <c r="I571" s="12"/>
      <c r="J571" s="12"/>
      <c r="L571" s="52"/>
      <c r="M571" s="62"/>
      <c r="O571" s="67"/>
      <c r="P571" s="68"/>
      <c r="Q571" s="68"/>
    </row>
    <row r="572" spans="2:17" s="10" customFormat="1" ht="15" customHeight="1">
      <c r="B572" s="11"/>
      <c r="C572" s="11"/>
      <c r="D572" s="11"/>
      <c r="E572" s="12"/>
      <c r="F572" s="12"/>
      <c r="G572" s="12"/>
      <c r="H572" s="12"/>
      <c r="I572" s="12"/>
      <c r="J572" s="12"/>
      <c r="L572" s="52"/>
      <c r="M572" s="62"/>
      <c r="O572" s="67"/>
      <c r="P572" s="68"/>
      <c r="Q572" s="68"/>
    </row>
    <row r="573" spans="2:17" s="10" customFormat="1" ht="15" customHeight="1">
      <c r="B573" s="11"/>
      <c r="C573" s="11"/>
      <c r="D573" s="11"/>
      <c r="E573" s="12"/>
      <c r="F573" s="12"/>
      <c r="G573" s="12"/>
      <c r="H573" s="12"/>
      <c r="I573" s="12"/>
      <c r="J573" s="12"/>
      <c r="L573" s="52"/>
      <c r="M573" s="62"/>
      <c r="O573" s="67"/>
      <c r="P573" s="68"/>
      <c r="Q573" s="68"/>
    </row>
    <row r="574" spans="2:17" s="10" customFormat="1" ht="15" customHeight="1">
      <c r="B574" s="11"/>
      <c r="C574" s="11"/>
      <c r="D574" s="11"/>
      <c r="E574" s="12"/>
      <c r="F574" s="12"/>
      <c r="G574" s="12"/>
      <c r="H574" s="12"/>
      <c r="I574" s="12"/>
      <c r="J574" s="12"/>
      <c r="L574" s="52"/>
      <c r="M574" s="62"/>
      <c r="O574" s="67"/>
      <c r="P574" s="68"/>
      <c r="Q574" s="68"/>
    </row>
    <row r="575" spans="2:17" s="10" customFormat="1" ht="15" customHeight="1">
      <c r="B575" s="11"/>
      <c r="C575" s="11"/>
      <c r="D575" s="11"/>
      <c r="E575" s="12"/>
      <c r="F575" s="12"/>
      <c r="G575" s="12"/>
      <c r="H575" s="12"/>
      <c r="I575" s="12"/>
      <c r="J575" s="12"/>
      <c r="L575" s="52"/>
      <c r="M575" s="62"/>
      <c r="O575" s="67"/>
      <c r="P575" s="68"/>
      <c r="Q575" s="68"/>
    </row>
    <row r="576" spans="2:17" s="10" customFormat="1" ht="15" customHeight="1">
      <c r="B576" s="11"/>
      <c r="C576" s="11"/>
      <c r="D576" s="11"/>
      <c r="E576" s="12"/>
      <c r="F576" s="12"/>
      <c r="G576" s="12"/>
      <c r="H576" s="12"/>
      <c r="I576" s="12"/>
      <c r="J576" s="12"/>
      <c r="L576" s="52"/>
      <c r="M576" s="62"/>
      <c r="O576" s="67"/>
      <c r="P576" s="68"/>
      <c r="Q576" s="68"/>
    </row>
    <row r="577" spans="2:17" s="10" customFormat="1" ht="15" customHeight="1">
      <c r="B577" s="11"/>
      <c r="C577" s="11"/>
      <c r="D577" s="11"/>
      <c r="E577" s="12"/>
      <c r="F577" s="12"/>
      <c r="G577" s="12"/>
      <c r="H577" s="12"/>
      <c r="I577" s="12"/>
      <c r="J577" s="12"/>
      <c r="L577" s="52"/>
      <c r="M577" s="62"/>
      <c r="O577" s="67"/>
      <c r="P577" s="68"/>
      <c r="Q577" s="68"/>
    </row>
    <row r="578" spans="2:17" s="10" customFormat="1" ht="15" customHeight="1">
      <c r="B578" s="11"/>
      <c r="C578" s="11"/>
      <c r="D578" s="11"/>
      <c r="E578" s="12"/>
      <c r="F578" s="12"/>
      <c r="G578" s="12"/>
      <c r="H578" s="12"/>
      <c r="I578" s="12"/>
      <c r="J578" s="12"/>
      <c r="L578" s="52"/>
      <c r="M578" s="62"/>
      <c r="O578" s="67"/>
      <c r="P578" s="68"/>
      <c r="Q578" s="68"/>
    </row>
    <row r="579" spans="2:17" s="10" customFormat="1" ht="15" customHeight="1">
      <c r="B579" s="11"/>
      <c r="C579" s="11"/>
      <c r="D579" s="11"/>
      <c r="E579" s="12"/>
      <c r="F579" s="12"/>
      <c r="G579" s="12"/>
      <c r="H579" s="12"/>
      <c r="I579" s="12"/>
      <c r="J579" s="12"/>
      <c r="L579" s="52"/>
      <c r="M579" s="62"/>
      <c r="O579" s="67"/>
      <c r="P579" s="68"/>
      <c r="Q579" s="68"/>
    </row>
    <row r="580" spans="2:17" s="10" customFormat="1" ht="15" customHeight="1">
      <c r="B580" s="11"/>
      <c r="C580" s="11"/>
      <c r="D580" s="11"/>
      <c r="E580" s="12"/>
      <c r="F580" s="12"/>
      <c r="G580" s="12"/>
      <c r="H580" s="12"/>
      <c r="I580" s="12"/>
      <c r="J580" s="12"/>
      <c r="L580" s="52"/>
      <c r="M580" s="62"/>
      <c r="O580" s="67"/>
      <c r="P580" s="68"/>
      <c r="Q580" s="68"/>
    </row>
    <row r="581" spans="2:17" s="10" customFormat="1" ht="15" customHeight="1">
      <c r="B581" s="11"/>
      <c r="C581" s="11"/>
      <c r="D581" s="11"/>
      <c r="E581" s="12"/>
      <c r="F581" s="12"/>
      <c r="G581" s="12"/>
      <c r="H581" s="12"/>
      <c r="I581" s="12"/>
      <c r="J581" s="12"/>
      <c r="L581" s="52"/>
      <c r="M581" s="62"/>
      <c r="O581" s="67"/>
      <c r="P581" s="68"/>
      <c r="Q581" s="68"/>
    </row>
    <row r="582" spans="2:17" s="10" customFormat="1" ht="15" customHeight="1">
      <c r="B582" s="11"/>
      <c r="C582" s="11"/>
      <c r="D582" s="11"/>
      <c r="E582" s="12"/>
      <c r="F582" s="12"/>
      <c r="G582" s="12"/>
      <c r="H582" s="12"/>
      <c r="I582" s="12"/>
      <c r="J582" s="12"/>
      <c r="L582" s="52"/>
      <c r="M582" s="62"/>
      <c r="O582" s="67"/>
      <c r="P582" s="68"/>
      <c r="Q582" s="68"/>
    </row>
    <row r="583" spans="2:17" s="10" customFormat="1" ht="15" customHeight="1">
      <c r="B583" s="11"/>
      <c r="C583" s="11"/>
      <c r="D583" s="11"/>
      <c r="E583" s="12"/>
      <c r="F583" s="12"/>
      <c r="G583" s="12"/>
      <c r="H583" s="12"/>
      <c r="I583" s="12"/>
      <c r="J583" s="12"/>
      <c r="L583" s="52"/>
      <c r="M583" s="62"/>
      <c r="O583" s="67"/>
      <c r="P583" s="68"/>
      <c r="Q583" s="68"/>
    </row>
    <row r="584" spans="2:17" s="10" customFormat="1" ht="15" customHeight="1">
      <c r="B584" s="11"/>
      <c r="C584" s="11"/>
      <c r="D584" s="11"/>
      <c r="E584" s="12"/>
      <c r="F584" s="12"/>
      <c r="G584" s="12"/>
      <c r="H584" s="12"/>
      <c r="I584" s="12"/>
      <c r="J584" s="12"/>
      <c r="L584" s="52"/>
      <c r="M584" s="62"/>
      <c r="O584" s="67"/>
      <c r="P584" s="68"/>
      <c r="Q584" s="68"/>
    </row>
    <row r="585" spans="2:17" s="10" customFormat="1" ht="15" customHeight="1">
      <c r="B585" s="11"/>
      <c r="C585" s="11"/>
      <c r="D585" s="11"/>
      <c r="E585" s="12"/>
      <c r="F585" s="12"/>
      <c r="G585" s="12"/>
      <c r="H585" s="12"/>
      <c r="I585" s="12"/>
      <c r="J585" s="12"/>
      <c r="L585" s="52"/>
      <c r="M585" s="62"/>
      <c r="O585" s="67"/>
      <c r="P585" s="68"/>
      <c r="Q585" s="68"/>
    </row>
    <row r="586" spans="2:17" s="10" customFormat="1" ht="15" customHeight="1">
      <c r="B586" s="11"/>
      <c r="C586" s="11"/>
      <c r="D586" s="11"/>
      <c r="E586" s="12"/>
      <c r="F586" s="12"/>
      <c r="G586" s="12"/>
      <c r="H586" s="12"/>
      <c r="I586" s="12"/>
      <c r="J586" s="12"/>
      <c r="L586" s="52"/>
      <c r="M586" s="62"/>
      <c r="O586" s="67"/>
      <c r="P586" s="68"/>
      <c r="Q586" s="68"/>
    </row>
    <row r="587" spans="2:17" s="10" customFormat="1" ht="15" customHeight="1">
      <c r="B587" s="11"/>
      <c r="C587" s="11"/>
      <c r="D587" s="11"/>
      <c r="E587" s="12"/>
      <c r="F587" s="12"/>
      <c r="G587" s="12"/>
      <c r="H587" s="12"/>
      <c r="I587" s="12"/>
      <c r="J587" s="12"/>
      <c r="L587" s="52"/>
      <c r="M587" s="62"/>
      <c r="O587" s="67"/>
      <c r="P587" s="68"/>
      <c r="Q587" s="68"/>
    </row>
    <row r="588" spans="2:17" s="10" customFormat="1" ht="15" customHeight="1">
      <c r="B588" s="11"/>
      <c r="C588" s="11"/>
      <c r="D588" s="11"/>
      <c r="E588" s="12"/>
      <c r="F588" s="12"/>
      <c r="G588" s="12"/>
      <c r="H588" s="12"/>
      <c r="I588" s="12"/>
      <c r="J588" s="12"/>
      <c r="L588" s="52"/>
      <c r="M588" s="62"/>
      <c r="O588" s="67"/>
      <c r="P588" s="68"/>
      <c r="Q588" s="68"/>
    </row>
    <row r="589" spans="2:17" s="10" customFormat="1" ht="15" customHeight="1">
      <c r="B589" s="11"/>
      <c r="C589" s="11"/>
      <c r="D589" s="11"/>
      <c r="E589" s="12"/>
      <c r="F589" s="12"/>
      <c r="G589" s="12"/>
      <c r="H589" s="12"/>
      <c r="I589" s="12"/>
      <c r="J589" s="12"/>
      <c r="L589" s="52"/>
      <c r="M589" s="62"/>
      <c r="O589" s="67"/>
      <c r="P589" s="68"/>
      <c r="Q589" s="68"/>
    </row>
    <row r="590" spans="2:17" s="10" customFormat="1" ht="15" customHeight="1">
      <c r="B590" s="11"/>
      <c r="C590" s="11"/>
      <c r="D590" s="11"/>
      <c r="E590" s="12"/>
      <c r="F590" s="12"/>
      <c r="G590" s="12"/>
      <c r="H590" s="12"/>
      <c r="I590" s="12"/>
      <c r="J590" s="12"/>
      <c r="L590" s="52"/>
      <c r="M590" s="62"/>
      <c r="O590" s="67"/>
      <c r="P590" s="68"/>
      <c r="Q590" s="68"/>
    </row>
    <row r="591" spans="2:17" s="10" customFormat="1" ht="15" customHeight="1">
      <c r="B591" s="11"/>
      <c r="C591" s="11"/>
      <c r="D591" s="11"/>
      <c r="E591" s="12"/>
      <c r="F591" s="12"/>
      <c r="G591" s="12"/>
      <c r="H591" s="12"/>
      <c r="I591" s="12"/>
      <c r="J591" s="12"/>
      <c r="L591" s="52"/>
      <c r="M591" s="62"/>
      <c r="O591" s="67"/>
      <c r="P591" s="68"/>
      <c r="Q591" s="68"/>
    </row>
    <row r="592" spans="2:17" s="10" customFormat="1" ht="15" customHeight="1">
      <c r="B592" s="11"/>
      <c r="C592" s="11"/>
      <c r="D592" s="11"/>
      <c r="E592" s="12"/>
      <c r="F592" s="12"/>
      <c r="G592" s="12"/>
      <c r="H592" s="12"/>
      <c r="I592" s="12"/>
      <c r="J592" s="12"/>
      <c r="L592" s="52"/>
      <c r="M592" s="62"/>
      <c r="O592" s="67"/>
      <c r="P592" s="68"/>
      <c r="Q592" s="68"/>
    </row>
    <row r="593" spans="2:17" s="10" customFormat="1" ht="15" customHeight="1">
      <c r="B593" s="11"/>
      <c r="C593" s="11"/>
      <c r="D593" s="11"/>
      <c r="E593" s="12"/>
      <c r="F593" s="12"/>
      <c r="G593" s="12"/>
      <c r="H593" s="12"/>
      <c r="I593" s="12"/>
      <c r="J593" s="12"/>
      <c r="L593" s="52"/>
      <c r="M593" s="62"/>
      <c r="O593" s="67"/>
      <c r="P593" s="68"/>
      <c r="Q593" s="68"/>
    </row>
    <row r="594" spans="2:17" s="10" customFormat="1" ht="15" customHeight="1">
      <c r="B594" s="11"/>
      <c r="C594" s="11"/>
      <c r="D594" s="11"/>
      <c r="E594" s="12"/>
      <c r="F594" s="12"/>
      <c r="G594" s="12"/>
      <c r="H594" s="12"/>
      <c r="I594" s="12"/>
      <c r="J594" s="12"/>
      <c r="L594" s="52"/>
      <c r="M594" s="62"/>
      <c r="O594" s="67"/>
      <c r="P594" s="68"/>
      <c r="Q594" s="68"/>
    </row>
    <row r="595" spans="2:17" s="10" customFormat="1" ht="15" customHeight="1">
      <c r="B595" s="11"/>
      <c r="C595" s="11"/>
      <c r="D595" s="11"/>
      <c r="E595" s="12"/>
      <c r="F595" s="12"/>
      <c r="G595" s="12"/>
      <c r="H595" s="12"/>
      <c r="I595" s="12"/>
      <c r="J595" s="12"/>
      <c r="L595" s="52"/>
      <c r="M595" s="62"/>
      <c r="O595" s="67"/>
      <c r="P595" s="68"/>
      <c r="Q595" s="68"/>
    </row>
    <row r="596" spans="2:17" s="10" customFormat="1" ht="15" customHeight="1">
      <c r="B596" s="11"/>
      <c r="C596" s="11"/>
      <c r="D596" s="11"/>
      <c r="E596" s="12"/>
      <c r="F596" s="12"/>
      <c r="G596" s="12"/>
      <c r="H596" s="12"/>
      <c r="I596" s="12"/>
      <c r="J596" s="12"/>
      <c r="L596" s="52"/>
      <c r="M596" s="62"/>
      <c r="O596" s="67"/>
      <c r="P596" s="68"/>
      <c r="Q596" s="68"/>
    </row>
    <row r="597" spans="2:17" s="10" customFormat="1" ht="15" customHeight="1">
      <c r="B597" s="11"/>
      <c r="C597" s="11"/>
      <c r="D597" s="11"/>
      <c r="E597" s="12"/>
      <c r="F597" s="12"/>
      <c r="G597" s="12"/>
      <c r="H597" s="12"/>
      <c r="I597" s="12"/>
      <c r="J597" s="12"/>
      <c r="L597" s="52"/>
      <c r="M597" s="62"/>
      <c r="O597" s="67"/>
      <c r="P597" s="68"/>
      <c r="Q597" s="68"/>
    </row>
    <row r="598" spans="2:17" s="10" customFormat="1" ht="15" customHeight="1">
      <c r="B598" s="11"/>
      <c r="C598" s="11"/>
      <c r="D598" s="11"/>
      <c r="E598" s="12"/>
      <c r="F598" s="12"/>
      <c r="G598" s="12"/>
      <c r="H598" s="12"/>
      <c r="I598" s="12"/>
      <c r="J598" s="12"/>
      <c r="L598" s="52"/>
      <c r="M598" s="62"/>
      <c r="O598" s="67"/>
      <c r="P598" s="68"/>
      <c r="Q598" s="68"/>
    </row>
    <row r="599" spans="2:17" s="10" customFormat="1" ht="15" customHeight="1">
      <c r="B599" s="11"/>
      <c r="C599" s="11"/>
      <c r="D599" s="11"/>
      <c r="E599" s="12"/>
      <c r="F599" s="12"/>
      <c r="G599" s="12"/>
      <c r="H599" s="12"/>
      <c r="I599" s="12"/>
      <c r="J599" s="12"/>
      <c r="L599" s="52"/>
      <c r="M599" s="62"/>
      <c r="O599" s="67"/>
      <c r="P599" s="68"/>
      <c r="Q599" s="68"/>
    </row>
    <row r="600" spans="2:17" s="10" customFormat="1" ht="15" customHeight="1">
      <c r="B600" s="11"/>
      <c r="C600" s="11"/>
      <c r="D600" s="11"/>
      <c r="E600" s="12"/>
      <c r="F600" s="12"/>
      <c r="G600" s="12"/>
      <c r="H600" s="12"/>
      <c r="I600" s="12"/>
      <c r="J600" s="12"/>
      <c r="L600" s="52"/>
      <c r="M600" s="62"/>
      <c r="O600" s="67"/>
      <c r="P600" s="68"/>
      <c r="Q600" s="68"/>
    </row>
    <row r="601" spans="2:17" s="10" customFormat="1" ht="15" customHeight="1">
      <c r="B601" s="11"/>
      <c r="C601" s="11"/>
      <c r="D601" s="11"/>
      <c r="E601" s="12"/>
      <c r="F601" s="12"/>
      <c r="G601" s="12"/>
      <c r="H601" s="12"/>
      <c r="I601" s="12"/>
      <c r="J601" s="12"/>
      <c r="L601" s="52"/>
      <c r="M601" s="62"/>
      <c r="O601" s="67"/>
      <c r="P601" s="68"/>
      <c r="Q601" s="68"/>
    </row>
    <row r="602" spans="2:17" s="10" customFormat="1" ht="15" customHeight="1">
      <c r="B602" s="11"/>
      <c r="C602" s="11"/>
      <c r="D602" s="11"/>
      <c r="E602" s="12"/>
      <c r="F602" s="12"/>
      <c r="G602" s="12"/>
      <c r="H602" s="12"/>
      <c r="I602" s="12"/>
      <c r="J602" s="12"/>
      <c r="L602" s="52"/>
      <c r="M602" s="62"/>
      <c r="O602" s="67"/>
      <c r="P602" s="68"/>
      <c r="Q602" s="68"/>
    </row>
    <row r="603" spans="2:17" s="10" customFormat="1" ht="15" customHeight="1">
      <c r="B603" s="11"/>
      <c r="C603" s="11"/>
      <c r="D603" s="11"/>
      <c r="E603" s="12"/>
      <c r="F603" s="12"/>
      <c r="G603" s="12"/>
      <c r="H603" s="12"/>
      <c r="I603" s="12"/>
      <c r="J603" s="12"/>
      <c r="L603" s="52"/>
      <c r="M603" s="62"/>
      <c r="O603" s="67"/>
      <c r="P603" s="68"/>
      <c r="Q603" s="68"/>
    </row>
    <row r="604" spans="2:17" s="10" customFormat="1" ht="15" customHeight="1">
      <c r="B604" s="11"/>
      <c r="C604" s="11"/>
      <c r="D604" s="11"/>
      <c r="E604" s="12"/>
      <c r="F604" s="12"/>
      <c r="G604" s="12"/>
      <c r="H604" s="12"/>
      <c r="I604" s="12"/>
      <c r="J604" s="12"/>
      <c r="L604" s="52"/>
      <c r="M604" s="62"/>
      <c r="O604" s="67"/>
      <c r="P604" s="68"/>
      <c r="Q604" s="68"/>
    </row>
    <row r="605" spans="2:17" s="10" customFormat="1" ht="15" customHeight="1">
      <c r="B605" s="11"/>
      <c r="C605" s="11"/>
      <c r="D605" s="11"/>
      <c r="E605" s="12"/>
      <c r="F605" s="12"/>
      <c r="G605" s="12"/>
      <c r="H605" s="12"/>
      <c r="I605" s="12"/>
      <c r="J605" s="12"/>
      <c r="L605" s="52"/>
      <c r="M605" s="62"/>
      <c r="O605" s="67"/>
      <c r="P605" s="68"/>
      <c r="Q605" s="68"/>
    </row>
    <row r="606" spans="2:17" s="10" customFormat="1" ht="15" customHeight="1">
      <c r="B606" s="11"/>
      <c r="C606" s="11"/>
      <c r="D606" s="11"/>
      <c r="E606" s="12"/>
      <c r="F606" s="12"/>
      <c r="G606" s="12"/>
      <c r="H606" s="12"/>
      <c r="I606" s="12"/>
      <c r="J606" s="12"/>
      <c r="L606" s="52"/>
      <c r="M606" s="62"/>
      <c r="O606" s="67"/>
      <c r="P606" s="68"/>
      <c r="Q606" s="68"/>
    </row>
    <row r="607" spans="2:17" s="10" customFormat="1" ht="15" customHeight="1">
      <c r="B607" s="11"/>
      <c r="C607" s="11"/>
      <c r="D607" s="11"/>
      <c r="E607" s="12"/>
      <c r="F607" s="12"/>
      <c r="G607" s="12"/>
      <c r="H607" s="12"/>
      <c r="I607" s="12"/>
      <c r="J607" s="12"/>
      <c r="L607" s="52"/>
      <c r="M607" s="62"/>
      <c r="O607" s="67"/>
      <c r="P607" s="68"/>
      <c r="Q607" s="68"/>
    </row>
    <row r="608" spans="2:17" s="10" customFormat="1" ht="15" customHeight="1">
      <c r="B608" s="11"/>
      <c r="C608" s="11"/>
      <c r="D608" s="11"/>
      <c r="E608" s="12"/>
      <c r="F608" s="12"/>
      <c r="G608" s="12"/>
      <c r="H608" s="12"/>
      <c r="I608" s="12"/>
      <c r="J608" s="12"/>
      <c r="L608" s="52"/>
      <c r="M608" s="62"/>
      <c r="O608" s="67"/>
      <c r="P608" s="68"/>
      <c r="Q608" s="68"/>
    </row>
    <row r="609" spans="2:17" s="10" customFormat="1" ht="15" customHeight="1">
      <c r="B609" s="11"/>
      <c r="C609" s="11"/>
      <c r="D609" s="11"/>
      <c r="E609" s="12"/>
      <c r="F609" s="12"/>
      <c r="G609" s="12"/>
      <c r="H609" s="12"/>
      <c r="I609" s="12"/>
      <c r="J609" s="12"/>
      <c r="L609" s="52"/>
      <c r="M609" s="62"/>
      <c r="O609" s="67"/>
      <c r="P609" s="68"/>
      <c r="Q609" s="68"/>
    </row>
    <row r="610" spans="2:17" s="10" customFormat="1" ht="15" customHeight="1">
      <c r="B610" s="11"/>
      <c r="C610" s="11"/>
      <c r="D610" s="11"/>
      <c r="E610" s="12"/>
      <c r="F610" s="12"/>
      <c r="G610" s="12"/>
      <c r="H610" s="12"/>
      <c r="I610" s="12"/>
      <c r="J610" s="12"/>
      <c r="L610" s="52"/>
      <c r="M610" s="62"/>
      <c r="O610" s="67"/>
      <c r="P610" s="68"/>
      <c r="Q610" s="68"/>
    </row>
    <row r="611" spans="2:17" s="10" customFormat="1" ht="15" customHeight="1">
      <c r="B611" s="11"/>
      <c r="C611" s="11"/>
      <c r="D611" s="11"/>
      <c r="E611" s="12"/>
      <c r="F611" s="12"/>
      <c r="G611" s="12"/>
      <c r="H611" s="12"/>
      <c r="I611" s="12"/>
      <c r="J611" s="12"/>
      <c r="L611" s="52"/>
      <c r="M611" s="62"/>
      <c r="O611" s="67"/>
      <c r="P611" s="68"/>
      <c r="Q611" s="68"/>
    </row>
    <row r="612" spans="2:17" s="10" customFormat="1" ht="15" customHeight="1">
      <c r="B612" s="11"/>
      <c r="C612" s="11"/>
      <c r="D612" s="11"/>
      <c r="E612" s="12"/>
      <c r="F612" s="12"/>
      <c r="G612" s="12"/>
      <c r="H612" s="12"/>
      <c r="I612" s="12"/>
      <c r="J612" s="12"/>
      <c r="L612" s="52"/>
      <c r="M612" s="62"/>
      <c r="O612" s="67"/>
      <c r="P612" s="68"/>
      <c r="Q612" s="68"/>
    </row>
    <row r="613" spans="2:17" s="10" customFormat="1" ht="15" customHeight="1">
      <c r="B613" s="11"/>
      <c r="C613" s="11"/>
      <c r="D613" s="11"/>
      <c r="E613" s="12"/>
      <c r="F613" s="12"/>
      <c r="G613" s="12"/>
      <c r="H613" s="12"/>
      <c r="I613" s="12"/>
      <c r="J613" s="12"/>
      <c r="L613" s="52"/>
      <c r="M613" s="62"/>
      <c r="O613" s="67"/>
      <c r="P613" s="68"/>
      <c r="Q613" s="68"/>
    </row>
    <row r="614" spans="2:17" s="10" customFormat="1" ht="15" customHeight="1">
      <c r="B614" s="11"/>
      <c r="C614" s="11"/>
      <c r="D614" s="11"/>
      <c r="E614" s="12"/>
      <c r="F614" s="12"/>
      <c r="G614" s="12"/>
      <c r="H614" s="12"/>
      <c r="I614" s="12"/>
      <c r="J614" s="12"/>
      <c r="L614" s="52"/>
      <c r="M614" s="62"/>
      <c r="O614" s="67"/>
      <c r="P614" s="68"/>
      <c r="Q614" s="68"/>
    </row>
    <row r="615" spans="2:17" s="10" customFormat="1" ht="15" customHeight="1">
      <c r="B615" s="11"/>
      <c r="C615" s="11"/>
      <c r="D615" s="11"/>
      <c r="E615" s="12"/>
      <c r="F615" s="12"/>
      <c r="G615" s="12"/>
      <c r="H615" s="12"/>
      <c r="I615" s="12"/>
      <c r="J615" s="12"/>
      <c r="L615" s="52"/>
      <c r="M615" s="62"/>
      <c r="O615" s="67"/>
      <c r="P615" s="68"/>
      <c r="Q615" s="68"/>
    </row>
    <row r="616" spans="2:17" s="10" customFormat="1" ht="15" customHeight="1">
      <c r="B616" s="11"/>
      <c r="C616" s="11"/>
      <c r="D616" s="11"/>
      <c r="E616" s="12"/>
      <c r="F616" s="12"/>
      <c r="G616" s="12"/>
      <c r="H616" s="12"/>
      <c r="I616" s="12"/>
      <c r="J616" s="12"/>
      <c r="L616" s="52"/>
      <c r="M616" s="62"/>
      <c r="O616" s="67"/>
      <c r="P616" s="68"/>
      <c r="Q616" s="68"/>
    </row>
    <row r="617" spans="2:17" s="10" customFormat="1" ht="15" customHeight="1">
      <c r="B617" s="11"/>
      <c r="C617" s="11"/>
      <c r="D617" s="11"/>
      <c r="E617" s="12"/>
      <c r="F617" s="12"/>
      <c r="G617" s="12"/>
      <c r="H617" s="12"/>
      <c r="I617" s="12"/>
      <c r="J617" s="12"/>
      <c r="L617" s="52"/>
      <c r="M617" s="62"/>
      <c r="O617" s="67"/>
      <c r="P617" s="68"/>
      <c r="Q617" s="68"/>
    </row>
    <row r="618" spans="2:17" s="10" customFormat="1" ht="15" customHeight="1">
      <c r="B618" s="11"/>
      <c r="C618" s="11"/>
      <c r="D618" s="11"/>
      <c r="E618" s="12"/>
      <c r="F618" s="12"/>
      <c r="G618" s="12"/>
      <c r="H618" s="12"/>
      <c r="I618" s="12"/>
      <c r="J618" s="12"/>
      <c r="L618" s="52"/>
      <c r="M618" s="62"/>
      <c r="O618" s="67"/>
      <c r="P618" s="68"/>
      <c r="Q618" s="68"/>
    </row>
    <row r="619" spans="2:17" s="10" customFormat="1" ht="15" customHeight="1">
      <c r="B619" s="11"/>
      <c r="C619" s="11"/>
      <c r="D619" s="11"/>
      <c r="E619" s="12"/>
      <c r="F619" s="12"/>
      <c r="G619" s="12"/>
      <c r="H619" s="12"/>
      <c r="I619" s="12"/>
      <c r="J619" s="12"/>
      <c r="L619" s="52"/>
      <c r="M619" s="62"/>
      <c r="O619" s="67"/>
      <c r="P619" s="68"/>
      <c r="Q619" s="68"/>
    </row>
    <row r="620" spans="2:17" s="10" customFormat="1" ht="15" customHeight="1">
      <c r="B620" s="11"/>
      <c r="C620" s="11"/>
      <c r="D620" s="11"/>
      <c r="E620" s="12"/>
      <c r="F620" s="12"/>
      <c r="G620" s="12"/>
      <c r="H620" s="12"/>
      <c r="I620" s="12"/>
      <c r="J620" s="12"/>
      <c r="L620" s="52"/>
      <c r="M620" s="62"/>
      <c r="O620" s="67"/>
      <c r="P620" s="68"/>
      <c r="Q620" s="68"/>
    </row>
    <row r="621" spans="2:17" s="10" customFormat="1" ht="15" customHeight="1">
      <c r="B621" s="11"/>
      <c r="C621" s="11"/>
      <c r="D621" s="11"/>
      <c r="E621" s="12"/>
      <c r="F621" s="12"/>
      <c r="G621" s="12"/>
      <c r="H621" s="12"/>
      <c r="I621" s="12"/>
      <c r="J621" s="12"/>
      <c r="L621" s="52"/>
      <c r="M621" s="62"/>
      <c r="O621" s="67"/>
      <c r="P621" s="68"/>
      <c r="Q621" s="68"/>
    </row>
    <row r="622" spans="2:17" s="10" customFormat="1" ht="15" customHeight="1">
      <c r="B622" s="11"/>
      <c r="C622" s="11"/>
      <c r="D622" s="11"/>
      <c r="E622" s="12"/>
      <c r="F622" s="12"/>
      <c r="G622" s="12"/>
      <c r="H622" s="12"/>
      <c r="I622" s="12"/>
      <c r="J622" s="12"/>
      <c r="L622" s="52"/>
      <c r="M622" s="62"/>
      <c r="O622" s="67"/>
      <c r="P622" s="68"/>
      <c r="Q622" s="68"/>
    </row>
    <row r="623" spans="2:17" s="10" customFormat="1" ht="15" customHeight="1">
      <c r="B623" s="11"/>
      <c r="C623" s="11"/>
      <c r="D623" s="11"/>
      <c r="E623" s="12"/>
      <c r="F623" s="12"/>
      <c r="G623" s="12"/>
      <c r="H623" s="12"/>
      <c r="I623" s="12"/>
      <c r="J623" s="12"/>
      <c r="L623" s="52"/>
      <c r="M623" s="62"/>
      <c r="O623" s="67"/>
      <c r="P623" s="68"/>
      <c r="Q623" s="68"/>
    </row>
    <row r="624" spans="2:17" s="10" customFormat="1" ht="15" customHeight="1">
      <c r="B624" s="11"/>
      <c r="C624" s="11"/>
      <c r="D624" s="11"/>
      <c r="E624" s="12"/>
      <c r="F624" s="12"/>
      <c r="G624" s="12"/>
      <c r="H624" s="12"/>
      <c r="I624" s="12"/>
      <c r="J624" s="12"/>
      <c r="L624" s="52"/>
      <c r="M624" s="62"/>
      <c r="O624" s="67"/>
      <c r="P624" s="68"/>
      <c r="Q624" s="68"/>
    </row>
    <row r="625" spans="2:17" s="10" customFormat="1" ht="15" customHeight="1">
      <c r="B625" s="11"/>
      <c r="C625" s="11"/>
      <c r="D625" s="11"/>
      <c r="E625" s="12"/>
      <c r="F625" s="12"/>
      <c r="G625" s="12"/>
      <c r="H625" s="12"/>
      <c r="I625" s="12"/>
      <c r="J625" s="12"/>
      <c r="L625" s="52"/>
      <c r="M625" s="62"/>
      <c r="O625" s="67"/>
      <c r="P625" s="68"/>
      <c r="Q625" s="68"/>
    </row>
    <row r="626" spans="2:17" s="10" customFormat="1" ht="15" customHeight="1">
      <c r="B626" s="11"/>
      <c r="C626" s="11"/>
      <c r="D626" s="11"/>
      <c r="E626" s="12"/>
      <c r="F626" s="12"/>
      <c r="G626" s="12"/>
      <c r="H626" s="12"/>
      <c r="I626" s="12"/>
      <c r="J626" s="12"/>
      <c r="L626" s="52"/>
      <c r="M626" s="62"/>
      <c r="O626" s="67"/>
      <c r="P626" s="68"/>
      <c r="Q626" s="68"/>
    </row>
    <row r="627" spans="2:17" s="10" customFormat="1" ht="15" customHeight="1">
      <c r="B627" s="11"/>
      <c r="C627" s="11"/>
      <c r="D627" s="11"/>
      <c r="E627" s="12"/>
      <c r="F627" s="12"/>
      <c r="G627" s="12"/>
      <c r="H627" s="12"/>
      <c r="I627" s="12"/>
      <c r="J627" s="12"/>
      <c r="L627" s="52"/>
      <c r="M627" s="62"/>
      <c r="O627" s="67"/>
      <c r="P627" s="68"/>
      <c r="Q627" s="68"/>
    </row>
    <row r="628" spans="2:17" s="10" customFormat="1" ht="15" customHeight="1">
      <c r="B628" s="11"/>
      <c r="C628" s="11"/>
      <c r="D628" s="11"/>
      <c r="E628" s="12"/>
      <c r="F628" s="12"/>
      <c r="G628" s="12"/>
      <c r="H628" s="12"/>
      <c r="I628" s="12"/>
      <c r="J628" s="12"/>
      <c r="L628" s="52"/>
      <c r="M628" s="62"/>
      <c r="O628" s="67"/>
      <c r="P628" s="68"/>
      <c r="Q628" s="68"/>
    </row>
    <row r="629" spans="2:17" s="10" customFormat="1" ht="15" customHeight="1">
      <c r="B629" s="11"/>
      <c r="C629" s="11"/>
      <c r="D629" s="11"/>
      <c r="E629" s="12"/>
      <c r="F629" s="12"/>
      <c r="G629" s="12"/>
      <c r="H629" s="12"/>
      <c r="I629" s="12"/>
      <c r="J629" s="12"/>
      <c r="L629" s="52"/>
      <c r="M629" s="62"/>
      <c r="O629" s="67"/>
      <c r="P629" s="68"/>
      <c r="Q629" s="68"/>
    </row>
    <row r="630" spans="2:17" s="10" customFormat="1" ht="15" customHeight="1">
      <c r="B630" s="11"/>
      <c r="C630" s="11"/>
      <c r="D630" s="11"/>
      <c r="E630" s="12"/>
      <c r="F630" s="12"/>
      <c r="G630" s="12"/>
      <c r="H630" s="12"/>
      <c r="I630" s="12"/>
      <c r="J630" s="12"/>
      <c r="L630" s="52"/>
      <c r="M630" s="62"/>
      <c r="O630" s="67"/>
      <c r="P630" s="68"/>
      <c r="Q630" s="68"/>
    </row>
    <row r="631" spans="2:17" s="10" customFormat="1" ht="15" customHeight="1">
      <c r="B631" s="11"/>
      <c r="C631" s="11"/>
      <c r="D631" s="11"/>
      <c r="E631" s="12"/>
      <c r="F631" s="12"/>
      <c r="G631" s="12"/>
      <c r="H631" s="12"/>
      <c r="I631" s="12"/>
      <c r="J631" s="12"/>
      <c r="L631" s="52"/>
      <c r="M631" s="62"/>
      <c r="O631" s="67"/>
      <c r="P631" s="68"/>
      <c r="Q631" s="68"/>
    </row>
    <row r="632" spans="2:17" s="10" customFormat="1" ht="15" customHeight="1">
      <c r="B632" s="11"/>
      <c r="C632" s="11"/>
      <c r="D632" s="11"/>
      <c r="E632" s="12"/>
      <c r="F632" s="12"/>
      <c r="G632" s="12"/>
      <c r="H632" s="12"/>
      <c r="I632" s="12"/>
      <c r="J632" s="12"/>
      <c r="L632" s="52"/>
      <c r="M632" s="62"/>
      <c r="O632" s="67"/>
      <c r="P632" s="68"/>
      <c r="Q632" s="68"/>
    </row>
    <row r="633" spans="2:17" s="10" customFormat="1" ht="15" customHeight="1">
      <c r="B633" s="11"/>
      <c r="C633" s="11"/>
      <c r="D633" s="11"/>
      <c r="E633" s="12"/>
      <c r="F633" s="12"/>
      <c r="G633" s="12"/>
      <c r="H633" s="12"/>
      <c r="I633" s="12"/>
      <c r="J633" s="12"/>
      <c r="L633" s="52"/>
      <c r="M633" s="62"/>
      <c r="O633" s="67"/>
      <c r="P633" s="68"/>
      <c r="Q633" s="68"/>
    </row>
    <row r="634" spans="2:17" s="10" customFormat="1" ht="15" customHeight="1">
      <c r="B634" s="11"/>
      <c r="C634" s="11"/>
      <c r="D634" s="11"/>
      <c r="E634" s="12"/>
      <c r="F634" s="12"/>
      <c r="G634" s="12"/>
      <c r="H634" s="12"/>
      <c r="I634" s="12"/>
      <c r="J634" s="12"/>
      <c r="L634" s="52"/>
      <c r="M634" s="62"/>
      <c r="O634" s="67"/>
      <c r="P634" s="68"/>
      <c r="Q634" s="68"/>
    </row>
    <row r="635" spans="2:17" s="10" customFormat="1" ht="15" customHeight="1">
      <c r="B635" s="11"/>
      <c r="C635" s="11"/>
      <c r="D635" s="11"/>
      <c r="E635" s="12"/>
      <c r="F635" s="12"/>
      <c r="G635" s="12"/>
      <c r="H635" s="12"/>
      <c r="I635" s="12"/>
      <c r="J635" s="12"/>
      <c r="L635" s="52"/>
      <c r="M635" s="62"/>
      <c r="O635" s="67"/>
      <c r="P635" s="68"/>
      <c r="Q635" s="68"/>
    </row>
    <row r="636" spans="2:17" s="10" customFormat="1" ht="15" customHeight="1">
      <c r="B636" s="11"/>
      <c r="C636" s="11"/>
      <c r="D636" s="11"/>
      <c r="E636" s="12"/>
      <c r="F636" s="12"/>
      <c r="G636" s="12"/>
      <c r="H636" s="12"/>
      <c r="I636" s="12"/>
      <c r="J636" s="12"/>
      <c r="L636" s="52"/>
      <c r="M636" s="62"/>
      <c r="O636" s="67"/>
      <c r="P636" s="68"/>
      <c r="Q636" s="68"/>
    </row>
    <row r="637" spans="2:17" s="10" customFormat="1" ht="15" customHeight="1">
      <c r="B637" s="11"/>
      <c r="C637" s="11"/>
      <c r="D637" s="11"/>
      <c r="E637" s="12"/>
      <c r="F637" s="12"/>
      <c r="G637" s="12"/>
      <c r="H637" s="12"/>
      <c r="I637" s="12"/>
      <c r="J637" s="12"/>
      <c r="L637" s="52"/>
      <c r="M637" s="62"/>
      <c r="O637" s="67"/>
      <c r="P637" s="68"/>
      <c r="Q637" s="68"/>
    </row>
    <row r="638" spans="2:17" s="10" customFormat="1" ht="15" customHeight="1">
      <c r="B638" s="11"/>
      <c r="C638" s="11"/>
      <c r="D638" s="11"/>
      <c r="E638" s="12"/>
      <c r="F638" s="12"/>
      <c r="G638" s="12"/>
      <c r="H638" s="12"/>
      <c r="I638" s="12"/>
      <c r="J638" s="12"/>
      <c r="L638" s="52"/>
      <c r="M638" s="62"/>
      <c r="O638" s="67"/>
      <c r="P638" s="68"/>
      <c r="Q638" s="68"/>
    </row>
    <row r="639" spans="2:17" s="10" customFormat="1" ht="15" customHeight="1">
      <c r="B639" s="11"/>
      <c r="C639" s="11"/>
      <c r="D639" s="11"/>
      <c r="E639" s="12"/>
      <c r="F639" s="12"/>
      <c r="G639" s="12"/>
      <c r="H639" s="12"/>
      <c r="I639" s="12"/>
      <c r="J639" s="12"/>
      <c r="L639" s="52"/>
      <c r="M639" s="62"/>
      <c r="O639" s="67"/>
      <c r="P639" s="68"/>
      <c r="Q639" s="68"/>
    </row>
    <row r="640" spans="2:17" s="10" customFormat="1" ht="15" customHeight="1">
      <c r="B640" s="11"/>
      <c r="C640" s="11"/>
      <c r="D640" s="11"/>
      <c r="E640" s="12"/>
      <c r="F640" s="12"/>
      <c r="G640" s="12"/>
      <c r="H640" s="12"/>
      <c r="I640" s="12"/>
      <c r="J640" s="12"/>
      <c r="L640" s="52"/>
      <c r="M640" s="62"/>
      <c r="O640" s="67"/>
      <c r="P640" s="68"/>
      <c r="Q640" s="68"/>
    </row>
    <row r="641" spans="2:17" s="10" customFormat="1" ht="15" customHeight="1">
      <c r="B641" s="11"/>
      <c r="C641" s="11"/>
      <c r="D641" s="11"/>
      <c r="E641" s="12"/>
      <c r="F641" s="12"/>
      <c r="G641" s="12"/>
      <c r="H641" s="12"/>
      <c r="I641" s="12"/>
      <c r="J641" s="12"/>
      <c r="L641" s="52"/>
      <c r="M641" s="62"/>
      <c r="O641" s="67"/>
      <c r="P641" s="68"/>
      <c r="Q641" s="68"/>
    </row>
    <row r="642" spans="2:17" s="10" customFormat="1" ht="15" customHeight="1">
      <c r="B642" s="11"/>
      <c r="C642" s="11"/>
      <c r="D642" s="11"/>
      <c r="E642" s="12"/>
      <c r="F642" s="12"/>
      <c r="G642" s="12"/>
      <c r="H642" s="12"/>
      <c r="I642" s="12"/>
      <c r="J642" s="12"/>
      <c r="L642" s="52"/>
      <c r="M642" s="62"/>
      <c r="O642" s="67"/>
      <c r="P642" s="68"/>
      <c r="Q642" s="68"/>
    </row>
    <row r="643" spans="2:17" s="10" customFormat="1" ht="15" customHeight="1">
      <c r="B643" s="11"/>
      <c r="C643" s="11"/>
      <c r="D643" s="11"/>
      <c r="E643" s="12"/>
      <c r="F643" s="12"/>
      <c r="G643" s="12"/>
      <c r="H643" s="12"/>
      <c r="I643" s="12"/>
      <c r="J643" s="12"/>
      <c r="L643" s="52"/>
      <c r="M643" s="62"/>
      <c r="O643" s="67"/>
      <c r="P643" s="68"/>
      <c r="Q643" s="68"/>
    </row>
    <row r="644" spans="2:17" s="10" customFormat="1" ht="15" customHeight="1">
      <c r="B644" s="11"/>
      <c r="C644" s="11"/>
      <c r="D644" s="11"/>
      <c r="E644" s="12"/>
      <c r="F644" s="12"/>
      <c r="G644" s="12"/>
      <c r="H644" s="12"/>
      <c r="I644" s="12"/>
      <c r="J644" s="12"/>
      <c r="L644" s="52"/>
      <c r="M644" s="62"/>
      <c r="O644" s="67"/>
      <c r="P644" s="68"/>
      <c r="Q644" s="68"/>
    </row>
    <row r="645" spans="2:17" s="10" customFormat="1" ht="15" customHeight="1">
      <c r="B645" s="11"/>
      <c r="C645" s="11"/>
      <c r="D645" s="11"/>
      <c r="E645" s="12"/>
      <c r="F645" s="12"/>
      <c r="G645" s="12"/>
      <c r="H645" s="12"/>
      <c r="I645" s="12"/>
      <c r="J645" s="12"/>
      <c r="L645" s="52"/>
      <c r="M645" s="62"/>
      <c r="O645" s="67"/>
      <c r="P645" s="68"/>
      <c r="Q645" s="68"/>
    </row>
    <row r="646" spans="2:17" s="10" customFormat="1" ht="15" customHeight="1">
      <c r="B646" s="11"/>
      <c r="C646" s="11"/>
      <c r="D646" s="11"/>
      <c r="E646" s="12"/>
      <c r="F646" s="12"/>
      <c r="G646" s="12"/>
      <c r="H646" s="12"/>
      <c r="I646" s="12"/>
      <c r="J646" s="12"/>
      <c r="L646" s="52"/>
      <c r="M646" s="62"/>
      <c r="O646" s="67"/>
      <c r="P646" s="68"/>
      <c r="Q646" s="68"/>
    </row>
    <row r="647" spans="2:17" s="10" customFormat="1" ht="15" customHeight="1">
      <c r="B647" s="11"/>
      <c r="C647" s="11"/>
      <c r="D647" s="11"/>
      <c r="E647" s="12"/>
      <c r="F647" s="12"/>
      <c r="G647" s="12"/>
      <c r="H647" s="12"/>
      <c r="I647" s="12"/>
      <c r="J647" s="12"/>
      <c r="L647" s="52"/>
      <c r="M647" s="62"/>
      <c r="O647" s="67"/>
      <c r="P647" s="68"/>
      <c r="Q647" s="68"/>
    </row>
    <row r="648" spans="2:17" s="10" customFormat="1" ht="15" customHeight="1">
      <c r="B648" s="11"/>
      <c r="C648" s="11"/>
      <c r="D648" s="11"/>
      <c r="E648" s="12"/>
      <c r="F648" s="12"/>
      <c r="G648" s="12"/>
      <c r="H648" s="12"/>
      <c r="I648" s="12"/>
      <c r="J648" s="12"/>
      <c r="L648" s="52"/>
      <c r="M648" s="62"/>
      <c r="O648" s="67"/>
      <c r="P648" s="68"/>
      <c r="Q648" s="68"/>
    </row>
    <row r="649" spans="2:17" s="10" customFormat="1" ht="15" customHeight="1">
      <c r="B649" s="11"/>
      <c r="C649" s="11"/>
      <c r="D649" s="11"/>
      <c r="E649" s="12"/>
      <c r="F649" s="12"/>
      <c r="G649" s="12"/>
      <c r="H649" s="12"/>
      <c r="I649" s="12"/>
      <c r="J649" s="12"/>
      <c r="L649" s="52"/>
      <c r="M649" s="62"/>
      <c r="O649" s="67"/>
      <c r="P649" s="68"/>
      <c r="Q649" s="68"/>
    </row>
    <row r="650" spans="2:17" s="10" customFormat="1" ht="15" customHeight="1">
      <c r="B650" s="11"/>
      <c r="C650" s="11"/>
      <c r="D650" s="11"/>
      <c r="E650" s="12"/>
      <c r="F650" s="12"/>
      <c r="G650" s="12"/>
      <c r="H650" s="12"/>
      <c r="I650" s="12"/>
      <c r="J650" s="12"/>
      <c r="L650" s="52"/>
      <c r="M650" s="62"/>
      <c r="O650" s="67"/>
      <c r="P650" s="68"/>
      <c r="Q650" s="68"/>
    </row>
    <row r="651" spans="2:17" s="10" customFormat="1" ht="15" customHeight="1">
      <c r="B651" s="11"/>
      <c r="C651" s="11"/>
      <c r="D651" s="11"/>
      <c r="E651" s="12"/>
      <c r="F651" s="12"/>
      <c r="G651" s="12"/>
      <c r="H651" s="12"/>
      <c r="I651" s="12"/>
      <c r="J651" s="12"/>
      <c r="L651" s="52"/>
      <c r="M651" s="62"/>
      <c r="O651" s="67"/>
      <c r="P651" s="68"/>
      <c r="Q651" s="68"/>
    </row>
    <row r="652" spans="2:17" s="10" customFormat="1" ht="15" customHeight="1">
      <c r="B652" s="11"/>
      <c r="C652" s="11"/>
      <c r="D652" s="11"/>
      <c r="E652" s="12"/>
      <c r="F652" s="12"/>
      <c r="G652" s="12"/>
      <c r="H652" s="12"/>
      <c r="I652" s="12"/>
      <c r="J652" s="12"/>
      <c r="L652" s="52"/>
      <c r="M652" s="62"/>
      <c r="O652" s="67"/>
      <c r="P652" s="68"/>
      <c r="Q652" s="68"/>
    </row>
    <row r="653" spans="2:17" s="10" customFormat="1" ht="15" customHeight="1">
      <c r="B653" s="11"/>
      <c r="C653" s="11"/>
      <c r="D653" s="11"/>
      <c r="E653" s="12"/>
      <c r="F653" s="12"/>
      <c r="G653" s="12"/>
      <c r="H653" s="12"/>
      <c r="I653" s="12"/>
      <c r="J653" s="12"/>
      <c r="L653" s="52"/>
      <c r="M653" s="62"/>
      <c r="O653" s="67"/>
      <c r="P653" s="68"/>
      <c r="Q653" s="68"/>
    </row>
    <row r="654" spans="2:17" s="10" customFormat="1" ht="15" customHeight="1">
      <c r="B654" s="11"/>
      <c r="C654" s="11"/>
      <c r="D654" s="11"/>
      <c r="E654" s="12"/>
      <c r="F654" s="12"/>
      <c r="G654" s="12"/>
      <c r="H654" s="12"/>
      <c r="I654" s="12"/>
      <c r="J654" s="12"/>
      <c r="L654" s="52"/>
      <c r="M654" s="62"/>
      <c r="O654" s="67"/>
      <c r="P654" s="68"/>
      <c r="Q654" s="68"/>
    </row>
    <row r="655" spans="2:17" s="10" customFormat="1" ht="15" customHeight="1">
      <c r="B655" s="11"/>
      <c r="C655" s="11"/>
      <c r="D655" s="11"/>
      <c r="E655" s="12"/>
      <c r="F655" s="12"/>
      <c r="G655" s="12"/>
      <c r="H655" s="12"/>
      <c r="I655" s="12"/>
      <c r="J655" s="12"/>
      <c r="L655" s="52"/>
      <c r="M655" s="62"/>
      <c r="O655" s="67"/>
      <c r="P655" s="68"/>
      <c r="Q655" s="68"/>
    </row>
    <row r="656" spans="2:17" s="10" customFormat="1" ht="15" customHeight="1">
      <c r="B656" s="11"/>
      <c r="C656" s="11"/>
      <c r="D656" s="11"/>
      <c r="E656" s="12"/>
      <c r="F656" s="12"/>
      <c r="G656" s="12"/>
      <c r="H656" s="12"/>
      <c r="I656" s="12"/>
      <c r="J656" s="12"/>
      <c r="L656" s="52"/>
      <c r="M656" s="62"/>
      <c r="O656" s="67"/>
      <c r="P656" s="68"/>
      <c r="Q656" s="68"/>
    </row>
    <row r="657" spans="2:17" s="10" customFormat="1" ht="15" customHeight="1">
      <c r="B657" s="11"/>
      <c r="C657" s="11"/>
      <c r="D657" s="11"/>
      <c r="E657" s="12"/>
      <c r="F657" s="12"/>
      <c r="G657" s="12"/>
      <c r="H657" s="12"/>
      <c r="I657" s="12"/>
      <c r="J657" s="12"/>
      <c r="L657" s="52"/>
      <c r="M657" s="62"/>
      <c r="O657" s="67"/>
      <c r="P657" s="68"/>
      <c r="Q657" s="68"/>
    </row>
    <row r="658" spans="2:17" s="10" customFormat="1" ht="15" customHeight="1">
      <c r="B658" s="11"/>
      <c r="C658" s="11"/>
      <c r="D658" s="11"/>
      <c r="E658" s="12"/>
      <c r="F658" s="12"/>
      <c r="G658" s="12"/>
      <c r="H658" s="12"/>
      <c r="I658" s="12"/>
      <c r="J658" s="12"/>
      <c r="L658" s="52"/>
      <c r="M658" s="62"/>
      <c r="O658" s="67"/>
      <c r="P658" s="68"/>
      <c r="Q658" s="68"/>
    </row>
    <row r="659" spans="2:17" s="10" customFormat="1" ht="15" customHeight="1">
      <c r="B659" s="11"/>
      <c r="C659" s="11"/>
      <c r="D659" s="11"/>
      <c r="E659" s="12"/>
      <c r="F659" s="12"/>
      <c r="G659" s="12"/>
      <c r="H659" s="12"/>
      <c r="I659" s="12"/>
      <c r="J659" s="12"/>
      <c r="L659" s="52"/>
      <c r="M659" s="62"/>
      <c r="O659" s="67"/>
      <c r="P659" s="68"/>
      <c r="Q659" s="68"/>
    </row>
    <row r="660" spans="2:17" s="10" customFormat="1" ht="15" customHeight="1">
      <c r="B660" s="11"/>
      <c r="C660" s="11"/>
      <c r="D660" s="11"/>
      <c r="E660" s="12"/>
      <c r="F660" s="12"/>
      <c r="G660" s="12"/>
      <c r="H660" s="12"/>
      <c r="I660" s="12"/>
      <c r="J660" s="12"/>
      <c r="L660" s="52"/>
      <c r="M660" s="62"/>
      <c r="O660" s="67"/>
      <c r="P660" s="68"/>
      <c r="Q660" s="68"/>
    </row>
    <row r="661" spans="2:17" s="10" customFormat="1" ht="15" customHeight="1">
      <c r="B661" s="11"/>
      <c r="C661" s="11"/>
      <c r="D661" s="11"/>
      <c r="E661" s="12"/>
      <c r="F661" s="12"/>
      <c r="G661" s="12"/>
      <c r="H661" s="12"/>
      <c r="I661" s="12"/>
      <c r="J661" s="12"/>
      <c r="L661" s="52"/>
      <c r="M661" s="62"/>
      <c r="O661" s="67"/>
      <c r="P661" s="68"/>
      <c r="Q661" s="68"/>
    </row>
    <row r="662" spans="2:17" s="10" customFormat="1" ht="15" customHeight="1">
      <c r="B662" s="11"/>
      <c r="C662" s="11"/>
      <c r="D662" s="11"/>
      <c r="E662" s="12"/>
      <c r="F662" s="12"/>
      <c r="G662" s="12"/>
      <c r="H662" s="12"/>
      <c r="I662" s="12"/>
      <c r="J662" s="12"/>
      <c r="L662" s="52"/>
      <c r="M662" s="62"/>
      <c r="O662" s="67"/>
      <c r="P662" s="68"/>
      <c r="Q662" s="68"/>
    </row>
    <row r="663" spans="2:17" s="10" customFormat="1" ht="15" customHeight="1">
      <c r="B663" s="11"/>
      <c r="C663" s="11"/>
      <c r="D663" s="11"/>
      <c r="E663" s="12"/>
      <c r="F663" s="12"/>
      <c r="G663" s="12"/>
      <c r="H663" s="12"/>
      <c r="I663" s="12"/>
      <c r="J663" s="12"/>
      <c r="L663" s="52"/>
      <c r="M663" s="62"/>
      <c r="O663" s="67"/>
      <c r="P663" s="68"/>
      <c r="Q663" s="68"/>
    </row>
    <row r="664" spans="2:17" s="10" customFormat="1" ht="15" customHeight="1">
      <c r="B664" s="11"/>
      <c r="C664" s="11"/>
      <c r="D664" s="11"/>
      <c r="E664" s="12"/>
      <c r="F664" s="12"/>
      <c r="G664" s="12"/>
      <c r="H664" s="12"/>
      <c r="I664" s="12"/>
      <c r="J664" s="12"/>
      <c r="L664" s="52"/>
      <c r="M664" s="62"/>
      <c r="O664" s="67"/>
      <c r="P664" s="68"/>
      <c r="Q664" s="68"/>
    </row>
    <row r="665" spans="2:17" s="10" customFormat="1" ht="15" customHeight="1">
      <c r="B665" s="11"/>
      <c r="C665" s="11"/>
      <c r="D665" s="11"/>
      <c r="E665" s="12"/>
      <c r="F665" s="12"/>
      <c r="G665" s="12"/>
      <c r="H665" s="12"/>
      <c r="I665" s="12"/>
      <c r="J665" s="12"/>
      <c r="L665" s="52"/>
      <c r="M665" s="62"/>
      <c r="O665" s="67"/>
      <c r="P665" s="68"/>
      <c r="Q665" s="68"/>
    </row>
    <row r="666" spans="2:17" s="10" customFormat="1" ht="15" customHeight="1">
      <c r="B666" s="11"/>
      <c r="C666" s="11"/>
      <c r="D666" s="11"/>
      <c r="E666" s="12"/>
      <c r="F666" s="12"/>
      <c r="G666" s="12"/>
      <c r="H666" s="12"/>
      <c r="I666" s="12"/>
      <c r="J666" s="12"/>
      <c r="L666" s="52"/>
      <c r="M666" s="62"/>
      <c r="O666" s="67"/>
      <c r="P666" s="68"/>
      <c r="Q666" s="68"/>
    </row>
    <row r="667" spans="2:17" s="10" customFormat="1" ht="15" customHeight="1">
      <c r="B667" s="11"/>
      <c r="C667" s="11"/>
      <c r="D667" s="11"/>
      <c r="E667" s="12"/>
      <c r="F667" s="12"/>
      <c r="G667" s="12"/>
      <c r="H667" s="12"/>
      <c r="I667" s="12"/>
      <c r="J667" s="12"/>
      <c r="L667" s="52"/>
      <c r="M667" s="62"/>
      <c r="O667" s="67"/>
      <c r="P667" s="68"/>
      <c r="Q667" s="68"/>
    </row>
    <row r="668" spans="2:17" s="10" customFormat="1" ht="15" customHeight="1">
      <c r="B668" s="11"/>
      <c r="C668" s="11"/>
      <c r="D668" s="11"/>
      <c r="E668" s="12"/>
      <c r="F668" s="12"/>
      <c r="G668" s="12"/>
      <c r="H668" s="12"/>
      <c r="I668" s="12"/>
      <c r="J668" s="12"/>
      <c r="L668" s="52"/>
      <c r="M668" s="62"/>
      <c r="O668" s="67"/>
      <c r="P668" s="68"/>
      <c r="Q668" s="68"/>
    </row>
    <row r="669" spans="2:17" s="10" customFormat="1" ht="15" customHeight="1">
      <c r="B669" s="11"/>
      <c r="C669" s="11"/>
      <c r="D669" s="11"/>
      <c r="E669" s="12"/>
      <c r="F669" s="12"/>
      <c r="G669" s="12"/>
      <c r="H669" s="12"/>
      <c r="I669" s="12"/>
      <c r="J669" s="12"/>
      <c r="L669" s="52"/>
      <c r="M669" s="62"/>
      <c r="O669" s="67"/>
      <c r="P669" s="68"/>
      <c r="Q669" s="68"/>
    </row>
    <row r="670" spans="2:17" s="10" customFormat="1" ht="15" customHeight="1">
      <c r="B670" s="11"/>
      <c r="C670" s="11"/>
      <c r="D670" s="11"/>
      <c r="E670" s="12"/>
      <c r="F670" s="12"/>
      <c r="G670" s="12"/>
      <c r="H670" s="12"/>
      <c r="I670" s="12"/>
      <c r="J670" s="12"/>
      <c r="L670" s="52"/>
      <c r="M670" s="62"/>
      <c r="O670" s="67"/>
      <c r="P670" s="68"/>
      <c r="Q670" s="68"/>
    </row>
    <row r="671" spans="2:17" s="10" customFormat="1" ht="15" customHeight="1">
      <c r="B671" s="11"/>
      <c r="C671" s="11"/>
      <c r="D671" s="11"/>
      <c r="E671" s="12"/>
      <c r="F671" s="12"/>
      <c r="G671" s="12"/>
      <c r="H671" s="12"/>
      <c r="I671" s="12"/>
      <c r="J671" s="12"/>
      <c r="L671" s="52"/>
      <c r="M671" s="62"/>
      <c r="O671" s="67"/>
      <c r="P671" s="68"/>
      <c r="Q671" s="68"/>
    </row>
    <row r="672" spans="2:17" s="10" customFormat="1" ht="15" customHeight="1">
      <c r="B672" s="11"/>
      <c r="C672" s="11"/>
      <c r="D672" s="11"/>
      <c r="E672" s="12"/>
      <c r="F672" s="12"/>
      <c r="G672" s="12"/>
      <c r="H672" s="12"/>
      <c r="I672" s="12"/>
      <c r="J672" s="12"/>
      <c r="L672" s="52"/>
      <c r="M672" s="62"/>
      <c r="O672" s="67"/>
      <c r="P672" s="68"/>
      <c r="Q672" s="68"/>
    </row>
    <row r="673" spans="2:17" s="10" customFormat="1" ht="15" customHeight="1">
      <c r="B673" s="11"/>
      <c r="C673" s="11"/>
      <c r="D673" s="11"/>
      <c r="E673" s="12"/>
      <c r="F673" s="12"/>
      <c r="G673" s="12"/>
      <c r="H673" s="12"/>
      <c r="I673" s="12"/>
      <c r="J673" s="12"/>
      <c r="L673" s="52"/>
      <c r="M673" s="62"/>
      <c r="O673" s="67"/>
      <c r="P673" s="68"/>
      <c r="Q673" s="68"/>
    </row>
    <row r="674" spans="2:17" s="10" customFormat="1" ht="15" customHeight="1">
      <c r="B674" s="11"/>
      <c r="C674" s="11"/>
      <c r="D674" s="11"/>
      <c r="E674" s="12"/>
      <c r="F674" s="12"/>
      <c r="G674" s="12"/>
      <c r="H674" s="12"/>
      <c r="I674" s="12"/>
      <c r="J674" s="12"/>
      <c r="L674" s="52"/>
      <c r="M674" s="62"/>
      <c r="O674" s="67"/>
      <c r="P674" s="68"/>
      <c r="Q674" s="68"/>
    </row>
    <row r="675" spans="2:17" s="10" customFormat="1" ht="15" customHeight="1">
      <c r="B675" s="11"/>
      <c r="C675" s="11"/>
      <c r="D675" s="11"/>
      <c r="E675" s="12"/>
      <c r="F675" s="12"/>
      <c r="G675" s="12"/>
      <c r="H675" s="12"/>
      <c r="I675" s="12"/>
      <c r="J675" s="12"/>
      <c r="L675" s="52"/>
      <c r="M675" s="62"/>
      <c r="O675" s="67"/>
      <c r="P675" s="68"/>
      <c r="Q675" s="68"/>
    </row>
    <row r="676" spans="2:17" s="10" customFormat="1" ht="15" customHeight="1">
      <c r="B676" s="11"/>
      <c r="C676" s="11"/>
      <c r="D676" s="11"/>
      <c r="E676" s="12"/>
      <c r="F676" s="12"/>
      <c r="G676" s="12"/>
      <c r="H676" s="12"/>
      <c r="I676" s="12"/>
      <c r="J676" s="12"/>
      <c r="L676" s="52"/>
      <c r="M676" s="62"/>
      <c r="O676" s="67"/>
      <c r="P676" s="68"/>
      <c r="Q676" s="68"/>
    </row>
    <row r="677" spans="2:17" s="10" customFormat="1" ht="15" customHeight="1">
      <c r="B677" s="11"/>
      <c r="C677" s="11"/>
      <c r="D677" s="11"/>
      <c r="E677" s="12"/>
      <c r="F677" s="12"/>
      <c r="G677" s="12"/>
      <c r="H677" s="12"/>
      <c r="I677" s="12"/>
      <c r="J677" s="12"/>
      <c r="L677" s="52"/>
      <c r="M677" s="62"/>
      <c r="O677" s="67"/>
      <c r="P677" s="68"/>
      <c r="Q677" s="68"/>
    </row>
    <row r="678" spans="2:17" s="10" customFormat="1" ht="15" customHeight="1">
      <c r="B678" s="11"/>
      <c r="C678" s="11"/>
      <c r="D678" s="11"/>
      <c r="E678" s="12"/>
      <c r="F678" s="12"/>
      <c r="G678" s="12"/>
      <c r="H678" s="12"/>
      <c r="I678" s="12"/>
      <c r="J678" s="12"/>
      <c r="L678" s="52"/>
      <c r="M678" s="62"/>
      <c r="O678" s="67"/>
      <c r="P678" s="68"/>
      <c r="Q678" s="68"/>
    </row>
    <row r="679" spans="2:17" s="10" customFormat="1" ht="15" customHeight="1">
      <c r="B679" s="11"/>
      <c r="C679" s="11"/>
      <c r="D679" s="11"/>
      <c r="E679" s="12"/>
      <c r="F679" s="12"/>
      <c r="G679" s="12"/>
      <c r="H679" s="12"/>
      <c r="I679" s="12"/>
      <c r="J679" s="12"/>
      <c r="L679" s="52"/>
      <c r="M679" s="62"/>
      <c r="O679" s="67"/>
      <c r="P679" s="68"/>
      <c r="Q679" s="68"/>
    </row>
    <row r="680" spans="2:17" s="10" customFormat="1" ht="15" customHeight="1">
      <c r="B680" s="11"/>
      <c r="C680" s="11"/>
      <c r="D680" s="11"/>
      <c r="E680" s="12"/>
      <c r="F680" s="12"/>
      <c r="G680" s="12"/>
      <c r="H680" s="12"/>
      <c r="I680" s="12"/>
      <c r="J680" s="12"/>
      <c r="L680" s="52"/>
      <c r="M680" s="62"/>
      <c r="O680" s="67"/>
      <c r="P680" s="68"/>
      <c r="Q680" s="68"/>
    </row>
    <row r="681" spans="2:17" s="10" customFormat="1" ht="15" customHeight="1">
      <c r="B681" s="11"/>
      <c r="C681" s="11"/>
      <c r="D681" s="11"/>
      <c r="E681" s="12"/>
      <c r="F681" s="12"/>
      <c r="G681" s="12"/>
      <c r="H681" s="12"/>
      <c r="I681" s="12"/>
      <c r="J681" s="12"/>
      <c r="L681" s="52"/>
      <c r="M681" s="62"/>
      <c r="O681" s="67"/>
      <c r="P681" s="68"/>
      <c r="Q681" s="68"/>
    </row>
    <row r="682" spans="2:17" s="10" customFormat="1" ht="15" customHeight="1">
      <c r="B682" s="11"/>
      <c r="C682" s="11"/>
      <c r="D682" s="11"/>
      <c r="E682" s="12"/>
      <c r="F682" s="12"/>
      <c r="G682" s="12"/>
      <c r="H682" s="12"/>
      <c r="I682" s="12"/>
      <c r="J682" s="12"/>
      <c r="L682" s="52"/>
      <c r="M682" s="62"/>
      <c r="O682" s="67"/>
      <c r="P682" s="68"/>
      <c r="Q682" s="68"/>
    </row>
    <row r="683" spans="2:17" s="10" customFormat="1" ht="15" customHeight="1">
      <c r="B683" s="11"/>
      <c r="C683" s="11"/>
      <c r="D683" s="11"/>
      <c r="E683" s="12"/>
      <c r="F683" s="12"/>
      <c r="G683" s="12"/>
      <c r="H683" s="12"/>
      <c r="I683" s="12"/>
      <c r="J683" s="12"/>
      <c r="L683" s="52"/>
      <c r="M683" s="62"/>
      <c r="O683" s="67"/>
      <c r="P683" s="68"/>
      <c r="Q683" s="68"/>
    </row>
    <row r="684" spans="2:17" s="10" customFormat="1" ht="15" customHeight="1">
      <c r="B684" s="11"/>
      <c r="C684" s="11"/>
      <c r="D684" s="11"/>
      <c r="E684" s="12"/>
      <c r="F684" s="12"/>
      <c r="G684" s="12"/>
      <c r="H684" s="12"/>
      <c r="I684" s="12"/>
      <c r="J684" s="12"/>
      <c r="L684" s="52"/>
      <c r="M684" s="62"/>
      <c r="O684" s="67"/>
      <c r="P684" s="68"/>
      <c r="Q684" s="68"/>
    </row>
    <row r="685" spans="2:17" s="10" customFormat="1" ht="15" customHeight="1">
      <c r="B685" s="11"/>
      <c r="C685" s="11"/>
      <c r="D685" s="11"/>
      <c r="E685" s="12"/>
      <c r="F685" s="12"/>
      <c r="G685" s="12"/>
      <c r="H685" s="12"/>
      <c r="I685" s="12"/>
      <c r="J685" s="12"/>
      <c r="L685" s="52"/>
      <c r="M685" s="62"/>
      <c r="O685" s="67"/>
      <c r="P685" s="68"/>
      <c r="Q685" s="68"/>
    </row>
    <row r="686" spans="2:17" s="10" customFormat="1" ht="15" customHeight="1">
      <c r="B686" s="11"/>
      <c r="C686" s="11"/>
      <c r="D686" s="11"/>
      <c r="E686" s="12"/>
      <c r="F686" s="12"/>
      <c r="G686" s="12"/>
      <c r="H686" s="12"/>
      <c r="I686" s="12"/>
      <c r="J686" s="12"/>
      <c r="L686" s="52"/>
      <c r="M686" s="62"/>
      <c r="O686" s="67"/>
      <c r="P686" s="68"/>
      <c r="Q686" s="68"/>
    </row>
    <row r="687" spans="2:17" s="10" customFormat="1" ht="15" customHeight="1">
      <c r="B687" s="11"/>
      <c r="C687" s="11"/>
      <c r="D687" s="11"/>
      <c r="E687" s="12"/>
      <c r="F687" s="12"/>
      <c r="G687" s="12"/>
      <c r="H687" s="12"/>
      <c r="I687" s="12"/>
      <c r="J687" s="12"/>
      <c r="L687" s="52"/>
      <c r="M687" s="62"/>
      <c r="O687" s="67"/>
      <c r="P687" s="68"/>
      <c r="Q687" s="68"/>
    </row>
    <row r="688" spans="2:17" s="10" customFormat="1" ht="15" customHeight="1">
      <c r="B688" s="11"/>
      <c r="C688" s="11"/>
      <c r="D688" s="11"/>
      <c r="E688" s="12"/>
      <c r="F688" s="12"/>
      <c r="G688" s="12"/>
      <c r="H688" s="12"/>
      <c r="I688" s="12"/>
      <c r="J688" s="12"/>
      <c r="L688" s="52"/>
      <c r="M688" s="62"/>
      <c r="O688" s="67"/>
      <c r="P688" s="68"/>
      <c r="Q688" s="68"/>
    </row>
    <row r="689" spans="2:17" s="10" customFormat="1" ht="15" customHeight="1">
      <c r="B689" s="11"/>
      <c r="C689" s="11"/>
      <c r="D689" s="11"/>
      <c r="E689" s="12"/>
      <c r="F689" s="12"/>
      <c r="G689" s="12"/>
      <c r="H689" s="12"/>
      <c r="I689" s="12"/>
      <c r="J689" s="12"/>
      <c r="L689" s="52"/>
      <c r="M689" s="62"/>
      <c r="O689" s="67"/>
      <c r="P689" s="68"/>
      <c r="Q689" s="68"/>
    </row>
    <row r="690" spans="2:17" s="10" customFormat="1" ht="15" customHeight="1">
      <c r="B690" s="11"/>
      <c r="C690" s="11"/>
      <c r="D690" s="11"/>
      <c r="E690" s="12"/>
      <c r="F690" s="12"/>
      <c r="G690" s="12"/>
      <c r="H690" s="12"/>
      <c r="I690" s="12"/>
      <c r="J690" s="12"/>
      <c r="L690" s="52"/>
      <c r="M690" s="62"/>
      <c r="O690" s="67"/>
      <c r="P690" s="68"/>
      <c r="Q690" s="68"/>
    </row>
    <row r="691" spans="2:17" s="10" customFormat="1" ht="15" customHeight="1">
      <c r="B691" s="11"/>
      <c r="C691" s="11"/>
      <c r="D691" s="11"/>
      <c r="E691" s="12"/>
      <c r="F691" s="12"/>
      <c r="G691" s="12"/>
      <c r="H691" s="12"/>
      <c r="I691" s="12"/>
      <c r="J691" s="12"/>
      <c r="L691" s="52"/>
      <c r="M691" s="62"/>
      <c r="O691" s="67"/>
      <c r="P691" s="68"/>
      <c r="Q691" s="68"/>
    </row>
    <row r="692" spans="2:17" s="10" customFormat="1" ht="15" customHeight="1">
      <c r="B692" s="11"/>
      <c r="C692" s="11"/>
      <c r="D692" s="11"/>
      <c r="E692" s="12"/>
      <c r="F692" s="12"/>
      <c r="G692" s="12"/>
      <c r="H692" s="12"/>
      <c r="I692" s="12"/>
      <c r="J692" s="12"/>
      <c r="L692" s="52"/>
      <c r="M692" s="62"/>
      <c r="O692" s="67"/>
      <c r="P692" s="68"/>
      <c r="Q692" s="68"/>
    </row>
    <row r="693" spans="2:17" s="10" customFormat="1" ht="15" customHeight="1">
      <c r="B693" s="11"/>
      <c r="C693" s="11"/>
      <c r="D693" s="11"/>
      <c r="E693" s="12"/>
      <c r="F693" s="12"/>
      <c r="G693" s="12"/>
      <c r="H693" s="12"/>
      <c r="I693" s="12"/>
      <c r="J693" s="12"/>
      <c r="L693" s="52"/>
      <c r="M693" s="62"/>
      <c r="O693" s="67"/>
      <c r="P693" s="68"/>
      <c r="Q693" s="68"/>
    </row>
    <row r="694" spans="2:17" s="10" customFormat="1" ht="15" customHeight="1">
      <c r="B694" s="11"/>
      <c r="C694" s="11"/>
      <c r="D694" s="11"/>
      <c r="E694" s="12"/>
      <c r="F694" s="12"/>
      <c r="G694" s="12"/>
      <c r="H694" s="12"/>
      <c r="I694" s="12"/>
      <c r="J694" s="12"/>
      <c r="L694" s="52"/>
      <c r="M694" s="62"/>
      <c r="O694" s="67"/>
      <c r="P694" s="68"/>
      <c r="Q694" s="68"/>
    </row>
    <row r="695" spans="2:17" s="10" customFormat="1" ht="15" customHeight="1">
      <c r="B695" s="11"/>
      <c r="C695" s="11"/>
      <c r="D695" s="11"/>
      <c r="E695" s="12"/>
      <c r="F695" s="12"/>
      <c r="G695" s="12"/>
      <c r="H695" s="12"/>
      <c r="I695" s="12"/>
      <c r="J695" s="12"/>
      <c r="L695" s="52"/>
      <c r="M695" s="62"/>
      <c r="O695" s="67"/>
      <c r="P695" s="68"/>
      <c r="Q695" s="68"/>
    </row>
    <row r="696" spans="2:17" s="10" customFormat="1" ht="15" customHeight="1">
      <c r="B696" s="11"/>
      <c r="C696" s="11"/>
      <c r="D696" s="11"/>
      <c r="E696" s="12"/>
      <c r="F696" s="12"/>
      <c r="G696" s="12"/>
      <c r="H696" s="12"/>
      <c r="I696" s="12"/>
      <c r="J696" s="12"/>
      <c r="L696" s="52"/>
      <c r="M696" s="62"/>
      <c r="O696" s="67"/>
      <c r="P696" s="68"/>
      <c r="Q696" s="68"/>
    </row>
    <row r="697" spans="2:17" s="10" customFormat="1" ht="15" customHeight="1">
      <c r="B697" s="11"/>
      <c r="C697" s="11"/>
      <c r="D697" s="11"/>
      <c r="E697" s="12"/>
      <c r="F697" s="12"/>
      <c r="G697" s="12"/>
      <c r="H697" s="12"/>
      <c r="I697" s="12"/>
      <c r="J697" s="12"/>
      <c r="L697" s="52"/>
      <c r="M697" s="62"/>
      <c r="O697" s="67"/>
      <c r="P697" s="68"/>
      <c r="Q697" s="68"/>
    </row>
    <row r="698" spans="2:17" s="10" customFormat="1" ht="15" customHeight="1">
      <c r="B698" s="11"/>
      <c r="C698" s="11"/>
      <c r="D698" s="11"/>
      <c r="E698" s="12"/>
      <c r="F698" s="12"/>
      <c r="G698" s="12"/>
      <c r="H698" s="12"/>
      <c r="I698" s="12"/>
      <c r="J698" s="12"/>
      <c r="L698" s="52"/>
      <c r="M698" s="62"/>
      <c r="O698" s="67"/>
      <c r="P698" s="68"/>
      <c r="Q698" s="68"/>
    </row>
    <row r="699" spans="2:17" s="10" customFormat="1" ht="15" customHeight="1">
      <c r="B699" s="11"/>
      <c r="C699" s="11"/>
      <c r="D699" s="11"/>
      <c r="E699" s="12"/>
      <c r="F699" s="12"/>
      <c r="G699" s="12"/>
      <c r="H699" s="12"/>
      <c r="I699" s="12"/>
      <c r="J699" s="12"/>
      <c r="L699" s="52"/>
      <c r="M699" s="62"/>
      <c r="O699" s="67"/>
      <c r="P699" s="68"/>
      <c r="Q699" s="68"/>
    </row>
    <row r="700" spans="2:17" s="10" customFormat="1" ht="15" customHeight="1">
      <c r="B700" s="11"/>
      <c r="C700" s="11"/>
      <c r="D700" s="11"/>
      <c r="E700" s="12"/>
      <c r="F700" s="12"/>
      <c r="G700" s="12"/>
      <c r="H700" s="12"/>
      <c r="I700" s="12"/>
      <c r="J700" s="12"/>
      <c r="L700" s="52"/>
      <c r="M700" s="62"/>
      <c r="O700" s="67"/>
      <c r="P700" s="68"/>
      <c r="Q700" s="68"/>
    </row>
    <row r="701" spans="2:17" s="10" customFormat="1" ht="15" customHeight="1">
      <c r="B701" s="11"/>
      <c r="C701" s="11"/>
      <c r="D701" s="11"/>
      <c r="E701" s="12"/>
      <c r="F701" s="12"/>
      <c r="G701" s="12"/>
      <c r="H701" s="12"/>
      <c r="I701" s="12"/>
      <c r="J701" s="12"/>
      <c r="L701" s="52"/>
      <c r="M701" s="62"/>
      <c r="O701" s="67"/>
      <c r="P701" s="68"/>
      <c r="Q701" s="68"/>
    </row>
    <row r="702" spans="2:17" s="10" customFormat="1" ht="15" customHeight="1">
      <c r="B702" s="11"/>
      <c r="C702" s="11"/>
      <c r="D702" s="11"/>
      <c r="E702" s="12"/>
      <c r="F702" s="12"/>
      <c r="G702" s="12"/>
      <c r="H702" s="12"/>
      <c r="I702" s="12"/>
      <c r="J702" s="12"/>
      <c r="L702" s="52"/>
      <c r="M702" s="62"/>
      <c r="O702" s="67"/>
      <c r="P702" s="68"/>
      <c r="Q702" s="68"/>
    </row>
    <row r="703" spans="2:17" s="10" customFormat="1" ht="15" customHeight="1">
      <c r="B703" s="11"/>
      <c r="C703" s="11"/>
      <c r="D703" s="11"/>
      <c r="E703" s="12"/>
      <c r="F703" s="12"/>
      <c r="G703" s="12"/>
      <c r="H703" s="12"/>
      <c r="I703" s="12"/>
      <c r="J703" s="12"/>
      <c r="L703" s="52"/>
      <c r="M703" s="62"/>
      <c r="O703" s="67"/>
      <c r="P703" s="68"/>
      <c r="Q703" s="68"/>
    </row>
    <row r="704" spans="2:17" s="10" customFormat="1" ht="15" customHeight="1">
      <c r="B704" s="11"/>
      <c r="C704" s="11"/>
      <c r="D704" s="11"/>
      <c r="E704" s="12"/>
      <c r="F704" s="12"/>
      <c r="G704" s="12"/>
      <c r="H704" s="12"/>
      <c r="I704" s="12"/>
      <c r="J704" s="12"/>
      <c r="L704" s="52"/>
      <c r="M704" s="62"/>
      <c r="O704" s="67"/>
      <c r="P704" s="68"/>
      <c r="Q704" s="68"/>
    </row>
    <row r="705" spans="2:17" s="10" customFormat="1" ht="15" customHeight="1">
      <c r="B705" s="11"/>
      <c r="C705" s="11"/>
      <c r="D705" s="11"/>
      <c r="E705" s="12"/>
      <c r="F705" s="12"/>
      <c r="G705" s="12"/>
      <c r="H705" s="12"/>
      <c r="I705" s="12"/>
      <c r="J705" s="12"/>
      <c r="L705" s="52"/>
      <c r="M705" s="62"/>
      <c r="O705" s="67"/>
      <c r="P705" s="68"/>
      <c r="Q705" s="68"/>
    </row>
    <row r="706" spans="2:17" s="10" customFormat="1" ht="15" customHeight="1">
      <c r="B706" s="11"/>
      <c r="C706" s="11"/>
      <c r="D706" s="11"/>
      <c r="E706" s="12"/>
      <c r="F706" s="12"/>
      <c r="G706" s="12"/>
      <c r="H706" s="12"/>
      <c r="I706" s="12"/>
      <c r="J706" s="12"/>
      <c r="L706" s="52"/>
      <c r="M706" s="62"/>
      <c r="O706" s="67"/>
      <c r="P706" s="68"/>
      <c r="Q706" s="68"/>
    </row>
    <row r="707" spans="2:17" s="10" customFormat="1" ht="15" customHeight="1">
      <c r="B707" s="11"/>
      <c r="C707" s="11"/>
      <c r="D707" s="11"/>
      <c r="E707" s="12"/>
      <c r="F707" s="12"/>
      <c r="G707" s="12"/>
      <c r="H707" s="12"/>
      <c r="I707" s="12"/>
      <c r="J707" s="12"/>
      <c r="L707" s="52"/>
      <c r="M707" s="62"/>
      <c r="O707" s="67"/>
      <c r="P707" s="68"/>
      <c r="Q707" s="68"/>
    </row>
    <row r="708" spans="2:17" s="10" customFormat="1" ht="15" customHeight="1">
      <c r="B708" s="11"/>
      <c r="C708" s="11"/>
      <c r="D708" s="11"/>
      <c r="E708" s="12"/>
      <c r="F708" s="12"/>
      <c r="G708" s="12"/>
      <c r="H708" s="12"/>
      <c r="I708" s="12"/>
      <c r="J708" s="12"/>
      <c r="L708" s="52"/>
      <c r="M708" s="62"/>
      <c r="O708" s="67"/>
      <c r="P708" s="68"/>
      <c r="Q708" s="68"/>
    </row>
    <row r="709" spans="2:17" s="10" customFormat="1" ht="15" customHeight="1">
      <c r="B709" s="11"/>
      <c r="C709" s="11"/>
      <c r="D709" s="11"/>
      <c r="E709" s="12"/>
      <c r="F709" s="12"/>
      <c r="G709" s="12"/>
      <c r="H709" s="12"/>
      <c r="I709" s="12"/>
      <c r="J709" s="12"/>
      <c r="L709" s="52"/>
      <c r="M709" s="62"/>
      <c r="O709" s="67"/>
      <c r="P709" s="68"/>
      <c r="Q709" s="68"/>
    </row>
    <row r="710" spans="2:17" s="10" customFormat="1" ht="15" customHeight="1">
      <c r="B710" s="11"/>
      <c r="C710" s="11"/>
      <c r="D710" s="11"/>
      <c r="E710" s="12"/>
      <c r="F710" s="12"/>
      <c r="G710" s="12"/>
      <c r="H710" s="12"/>
      <c r="I710" s="12"/>
      <c r="J710" s="12"/>
      <c r="L710" s="52"/>
      <c r="M710" s="62"/>
      <c r="O710" s="67"/>
      <c r="P710" s="68"/>
      <c r="Q710" s="68"/>
    </row>
    <row r="711" spans="2:17" s="10" customFormat="1" ht="15" customHeight="1">
      <c r="B711" s="11"/>
      <c r="C711" s="11"/>
      <c r="D711" s="11"/>
      <c r="E711" s="12"/>
      <c r="F711" s="12"/>
      <c r="G711" s="12"/>
      <c r="H711" s="12"/>
      <c r="I711" s="12"/>
      <c r="J711" s="12"/>
      <c r="L711" s="52"/>
      <c r="M711" s="62"/>
      <c r="O711" s="67"/>
      <c r="P711" s="68"/>
      <c r="Q711" s="68"/>
    </row>
    <row r="712" spans="2:17" s="10" customFormat="1" ht="15" customHeight="1">
      <c r="B712" s="11"/>
      <c r="C712" s="11"/>
      <c r="D712" s="11"/>
      <c r="E712" s="12"/>
      <c r="F712" s="12"/>
      <c r="G712" s="12"/>
      <c r="H712" s="12"/>
      <c r="I712" s="12"/>
      <c r="J712" s="12"/>
      <c r="L712" s="52"/>
      <c r="M712" s="62"/>
      <c r="O712" s="67"/>
      <c r="P712" s="68"/>
      <c r="Q712" s="68"/>
    </row>
    <row r="713" spans="2:17" s="10" customFormat="1" ht="15" customHeight="1">
      <c r="B713" s="11"/>
      <c r="C713" s="11"/>
      <c r="D713" s="11"/>
      <c r="E713" s="12"/>
      <c r="F713" s="12"/>
      <c r="G713" s="12"/>
      <c r="H713" s="12"/>
      <c r="I713" s="12"/>
      <c r="J713" s="12"/>
      <c r="L713" s="52"/>
      <c r="M713" s="62"/>
      <c r="O713" s="67"/>
      <c r="P713" s="68"/>
      <c r="Q713" s="68"/>
    </row>
    <row r="714" spans="2:17" s="10" customFormat="1" ht="15" customHeight="1">
      <c r="B714" s="11"/>
      <c r="C714" s="11"/>
      <c r="D714" s="11"/>
      <c r="E714" s="12"/>
      <c r="F714" s="12"/>
      <c r="G714" s="12"/>
      <c r="H714" s="12"/>
      <c r="I714" s="12"/>
      <c r="J714" s="12"/>
      <c r="L714" s="52"/>
      <c r="M714" s="62"/>
      <c r="O714" s="67"/>
      <c r="P714" s="68"/>
      <c r="Q714" s="68"/>
    </row>
    <row r="715" spans="2:17" s="10" customFormat="1" ht="15" customHeight="1">
      <c r="B715" s="11"/>
      <c r="C715" s="11"/>
      <c r="D715" s="11"/>
      <c r="E715" s="12"/>
      <c r="F715" s="12"/>
      <c r="G715" s="12"/>
      <c r="H715" s="12"/>
      <c r="I715" s="12"/>
      <c r="J715" s="12"/>
      <c r="L715" s="52"/>
      <c r="M715" s="62"/>
      <c r="O715" s="67"/>
      <c r="P715" s="68"/>
      <c r="Q715" s="68"/>
    </row>
    <row r="716" spans="2:17" s="10" customFormat="1" ht="15" customHeight="1">
      <c r="B716" s="11"/>
      <c r="C716" s="11"/>
      <c r="D716" s="11"/>
      <c r="E716" s="12"/>
      <c r="F716" s="12"/>
      <c r="G716" s="12"/>
      <c r="H716" s="12"/>
      <c r="I716" s="12"/>
      <c r="J716" s="12"/>
      <c r="L716" s="52"/>
      <c r="M716" s="62"/>
      <c r="O716" s="67"/>
      <c r="P716" s="68"/>
      <c r="Q716" s="68"/>
    </row>
    <row r="717" spans="2:17" s="10" customFormat="1" ht="15" customHeight="1">
      <c r="B717" s="11"/>
      <c r="C717" s="11"/>
      <c r="D717" s="11"/>
      <c r="E717" s="12"/>
      <c r="F717" s="12"/>
      <c r="G717" s="12"/>
      <c r="H717" s="12"/>
      <c r="I717" s="12"/>
      <c r="J717" s="12"/>
      <c r="L717" s="52"/>
      <c r="M717" s="62"/>
      <c r="O717" s="67"/>
      <c r="P717" s="68"/>
      <c r="Q717" s="68"/>
    </row>
    <row r="718" spans="2:17" s="10" customFormat="1" ht="15" customHeight="1">
      <c r="B718" s="11"/>
      <c r="C718" s="11"/>
      <c r="D718" s="11"/>
      <c r="E718" s="12"/>
      <c r="F718" s="12"/>
      <c r="G718" s="12"/>
      <c r="H718" s="12"/>
      <c r="I718" s="12"/>
      <c r="J718" s="12"/>
      <c r="L718" s="52"/>
      <c r="M718" s="62"/>
      <c r="O718" s="67"/>
      <c r="P718" s="68"/>
      <c r="Q718" s="68"/>
    </row>
    <row r="719" spans="2:17" s="10" customFormat="1" ht="15" customHeight="1">
      <c r="B719" s="11"/>
      <c r="C719" s="11"/>
      <c r="D719" s="11"/>
      <c r="E719" s="12"/>
      <c r="F719" s="12"/>
      <c r="G719" s="12"/>
      <c r="H719" s="12"/>
      <c r="I719" s="12"/>
      <c r="J719" s="12"/>
      <c r="L719" s="52"/>
      <c r="M719" s="62"/>
      <c r="O719" s="67"/>
      <c r="P719" s="68"/>
      <c r="Q719" s="68"/>
    </row>
    <row r="720" spans="2:17" s="10" customFormat="1" ht="15" customHeight="1">
      <c r="B720" s="11"/>
      <c r="C720" s="11"/>
      <c r="D720" s="11"/>
      <c r="E720" s="12"/>
      <c r="F720" s="12"/>
      <c r="G720" s="12"/>
      <c r="H720" s="12"/>
      <c r="I720" s="12"/>
      <c r="J720" s="12"/>
      <c r="L720" s="52"/>
      <c r="M720" s="62"/>
      <c r="O720" s="67"/>
      <c r="P720" s="68"/>
      <c r="Q720" s="68"/>
    </row>
    <row r="721" spans="2:17" s="10" customFormat="1" ht="15" customHeight="1">
      <c r="B721" s="11"/>
      <c r="C721" s="11"/>
      <c r="D721" s="11"/>
      <c r="E721" s="12"/>
      <c r="F721" s="12"/>
      <c r="G721" s="12"/>
      <c r="H721" s="12"/>
      <c r="I721" s="12"/>
      <c r="J721" s="12"/>
      <c r="L721" s="52"/>
      <c r="M721" s="62"/>
      <c r="O721" s="67"/>
      <c r="P721" s="68"/>
      <c r="Q721" s="68"/>
    </row>
    <row r="722" spans="2:17" s="10" customFormat="1" ht="15" customHeight="1">
      <c r="B722" s="11"/>
      <c r="C722" s="11"/>
      <c r="D722" s="11"/>
      <c r="E722" s="12"/>
      <c r="F722" s="12"/>
      <c r="G722" s="12"/>
      <c r="H722" s="12"/>
      <c r="I722" s="12"/>
      <c r="J722" s="12"/>
      <c r="L722" s="52"/>
      <c r="M722" s="62"/>
      <c r="O722" s="67"/>
      <c r="P722" s="68"/>
      <c r="Q722" s="68"/>
    </row>
    <row r="723" spans="2:17" s="10" customFormat="1" ht="15" customHeight="1">
      <c r="B723" s="11"/>
      <c r="C723" s="11"/>
      <c r="D723" s="11"/>
      <c r="E723" s="12"/>
      <c r="F723" s="12"/>
      <c r="G723" s="12"/>
      <c r="H723" s="12"/>
      <c r="I723" s="12"/>
      <c r="J723" s="12"/>
      <c r="L723" s="52"/>
      <c r="M723" s="62"/>
      <c r="O723" s="67"/>
      <c r="P723" s="68"/>
      <c r="Q723" s="68"/>
    </row>
    <row r="724" spans="2:17" s="10" customFormat="1" ht="15" customHeight="1">
      <c r="B724" s="11"/>
      <c r="C724" s="11"/>
      <c r="D724" s="11"/>
      <c r="E724" s="12"/>
      <c r="F724" s="12"/>
      <c r="G724" s="12"/>
      <c r="H724" s="12"/>
      <c r="I724" s="12"/>
      <c r="J724" s="12"/>
      <c r="L724" s="52"/>
      <c r="M724" s="62"/>
      <c r="O724" s="67"/>
      <c r="P724" s="68"/>
      <c r="Q724" s="68"/>
    </row>
    <row r="725" spans="2:17" s="10" customFormat="1" ht="15" customHeight="1">
      <c r="B725" s="11"/>
      <c r="C725" s="11"/>
      <c r="D725" s="11"/>
      <c r="E725" s="12"/>
      <c r="F725" s="12"/>
      <c r="G725" s="12"/>
      <c r="H725" s="12"/>
      <c r="I725" s="12"/>
      <c r="J725" s="12"/>
      <c r="L725" s="52"/>
      <c r="M725" s="62"/>
      <c r="O725" s="67"/>
      <c r="P725" s="68"/>
      <c r="Q725" s="68"/>
    </row>
    <row r="726" spans="2:17" s="10" customFormat="1" ht="15" customHeight="1">
      <c r="B726" s="11"/>
      <c r="C726" s="11"/>
      <c r="D726" s="11"/>
      <c r="E726" s="12"/>
      <c r="F726" s="12"/>
      <c r="G726" s="12"/>
      <c r="H726" s="12"/>
      <c r="I726" s="12"/>
      <c r="J726" s="12"/>
      <c r="L726" s="52"/>
      <c r="M726" s="62"/>
      <c r="O726" s="67"/>
      <c r="P726" s="68"/>
      <c r="Q726" s="68"/>
    </row>
    <row r="727" spans="2:17" s="10" customFormat="1" ht="15" customHeight="1">
      <c r="B727" s="11"/>
      <c r="C727" s="11"/>
      <c r="D727" s="11"/>
      <c r="E727" s="12"/>
      <c r="F727" s="12"/>
      <c r="G727" s="12"/>
      <c r="H727" s="12"/>
      <c r="I727" s="12"/>
      <c r="J727" s="12"/>
      <c r="L727" s="52"/>
      <c r="M727" s="62"/>
      <c r="O727" s="67"/>
      <c r="P727" s="68"/>
      <c r="Q727" s="68"/>
    </row>
    <row r="728" spans="2:17" s="10" customFormat="1" ht="15" customHeight="1">
      <c r="B728" s="11"/>
      <c r="C728" s="11"/>
      <c r="D728" s="11"/>
      <c r="E728" s="12"/>
      <c r="F728" s="12"/>
      <c r="G728" s="12"/>
      <c r="H728" s="12"/>
      <c r="I728" s="12"/>
      <c r="J728" s="12"/>
      <c r="L728" s="52"/>
      <c r="M728" s="62"/>
      <c r="O728" s="67"/>
      <c r="P728" s="68"/>
      <c r="Q728" s="68"/>
    </row>
    <row r="729" spans="2:17" s="10" customFormat="1" ht="15" customHeight="1">
      <c r="B729" s="11"/>
      <c r="C729" s="11"/>
      <c r="D729" s="11"/>
      <c r="E729" s="12"/>
      <c r="F729" s="12"/>
      <c r="G729" s="12"/>
      <c r="H729" s="12"/>
      <c r="I729" s="12"/>
      <c r="J729" s="12"/>
      <c r="L729" s="52"/>
      <c r="M729" s="62"/>
      <c r="O729" s="67"/>
      <c r="P729" s="68"/>
      <c r="Q729" s="68"/>
    </row>
    <row r="730" spans="2:17" s="10" customFormat="1" ht="15" customHeight="1">
      <c r="B730" s="11"/>
      <c r="C730" s="11"/>
      <c r="D730" s="11"/>
      <c r="E730" s="12"/>
      <c r="F730" s="12"/>
      <c r="G730" s="12"/>
      <c r="H730" s="12"/>
      <c r="I730" s="12"/>
      <c r="J730" s="12"/>
      <c r="L730" s="52"/>
      <c r="M730" s="62"/>
      <c r="O730" s="67"/>
      <c r="P730" s="68"/>
      <c r="Q730" s="68"/>
    </row>
    <row r="731" spans="2:17" s="10" customFormat="1" ht="15" customHeight="1">
      <c r="B731" s="11"/>
      <c r="C731" s="11"/>
      <c r="D731" s="11"/>
      <c r="E731" s="12"/>
      <c r="F731" s="12"/>
      <c r="G731" s="12"/>
      <c r="H731" s="12"/>
      <c r="I731" s="12"/>
      <c r="J731" s="12"/>
      <c r="L731" s="52"/>
      <c r="M731" s="62"/>
      <c r="O731" s="67"/>
      <c r="P731" s="68"/>
      <c r="Q731" s="68"/>
    </row>
    <row r="732" spans="2:17" s="10" customFormat="1" ht="15" customHeight="1">
      <c r="B732" s="11"/>
      <c r="C732" s="11"/>
      <c r="D732" s="11"/>
      <c r="E732" s="12"/>
      <c r="F732" s="12"/>
      <c r="G732" s="12"/>
      <c r="H732" s="12"/>
      <c r="I732" s="12"/>
      <c r="J732" s="12"/>
      <c r="L732" s="52"/>
      <c r="M732" s="62"/>
      <c r="O732" s="67"/>
      <c r="P732" s="68"/>
      <c r="Q732" s="68"/>
    </row>
    <row r="733" spans="2:17" s="10" customFormat="1" ht="15" customHeight="1">
      <c r="B733" s="11"/>
      <c r="C733" s="11"/>
      <c r="D733" s="11"/>
      <c r="E733" s="12"/>
      <c r="F733" s="12"/>
      <c r="G733" s="12"/>
      <c r="H733" s="12"/>
      <c r="I733" s="12"/>
      <c r="J733" s="12"/>
      <c r="L733" s="52"/>
      <c r="M733" s="62"/>
      <c r="O733" s="67"/>
      <c r="P733" s="68"/>
      <c r="Q733" s="68"/>
    </row>
    <row r="734" spans="2:17" s="10" customFormat="1" ht="15" customHeight="1">
      <c r="B734" s="11"/>
      <c r="C734" s="11"/>
      <c r="D734" s="11"/>
      <c r="E734" s="12"/>
      <c r="F734" s="12"/>
      <c r="G734" s="12"/>
      <c r="H734" s="12"/>
      <c r="I734" s="12"/>
      <c r="J734" s="12"/>
      <c r="L734" s="52"/>
      <c r="M734" s="62"/>
      <c r="O734" s="67"/>
      <c r="P734" s="68"/>
      <c r="Q734" s="68"/>
    </row>
    <row r="735" spans="2:17" s="10" customFormat="1" ht="15" customHeight="1">
      <c r="B735" s="11"/>
      <c r="C735" s="11"/>
      <c r="D735" s="11"/>
      <c r="E735" s="12"/>
      <c r="F735" s="12"/>
      <c r="G735" s="12"/>
      <c r="H735" s="12"/>
      <c r="I735" s="12"/>
      <c r="J735" s="12"/>
      <c r="L735" s="52"/>
      <c r="M735" s="62"/>
      <c r="O735" s="67"/>
      <c r="P735" s="68"/>
      <c r="Q735" s="68"/>
    </row>
    <row r="736" spans="2:17" s="10" customFormat="1" ht="15" customHeight="1">
      <c r="B736" s="11"/>
      <c r="C736" s="11"/>
      <c r="D736" s="11"/>
      <c r="E736" s="12"/>
      <c r="F736" s="12"/>
      <c r="G736" s="12"/>
      <c r="H736" s="12"/>
      <c r="I736" s="12"/>
      <c r="J736" s="12"/>
      <c r="L736" s="52"/>
      <c r="M736" s="62"/>
      <c r="O736" s="67"/>
      <c r="P736" s="68"/>
      <c r="Q736" s="68"/>
    </row>
    <row r="737" spans="2:17" s="10" customFormat="1" ht="15" customHeight="1">
      <c r="B737" s="11"/>
      <c r="C737" s="11"/>
      <c r="D737" s="11"/>
      <c r="E737" s="12"/>
      <c r="F737" s="12"/>
      <c r="G737" s="12"/>
      <c r="H737" s="12"/>
      <c r="I737" s="12"/>
      <c r="J737" s="12"/>
      <c r="L737" s="52"/>
      <c r="M737" s="62"/>
      <c r="O737" s="67"/>
      <c r="P737" s="68"/>
      <c r="Q737" s="68"/>
    </row>
    <row r="738" spans="2:17" s="10" customFormat="1" ht="15" customHeight="1">
      <c r="B738" s="11"/>
      <c r="C738" s="11"/>
      <c r="D738" s="11"/>
      <c r="E738" s="12"/>
      <c r="F738" s="12"/>
      <c r="G738" s="12"/>
      <c r="H738" s="12"/>
      <c r="I738" s="12"/>
      <c r="J738" s="12"/>
      <c r="L738" s="52"/>
      <c r="M738" s="62"/>
      <c r="O738" s="67"/>
      <c r="P738" s="68"/>
      <c r="Q738" s="68"/>
    </row>
    <row r="739" spans="2:17" s="10" customFormat="1" ht="15" customHeight="1">
      <c r="B739" s="11"/>
      <c r="C739" s="11"/>
      <c r="D739" s="11"/>
      <c r="E739" s="12"/>
      <c r="F739" s="12"/>
      <c r="G739" s="12"/>
      <c r="H739" s="12"/>
      <c r="I739" s="12"/>
      <c r="J739" s="12"/>
      <c r="L739" s="52"/>
      <c r="M739" s="62"/>
      <c r="O739" s="67"/>
      <c r="P739" s="68"/>
      <c r="Q739" s="68"/>
    </row>
    <row r="740" spans="2:17" s="10" customFormat="1" ht="15" customHeight="1">
      <c r="B740" s="11"/>
      <c r="C740" s="11"/>
      <c r="D740" s="11"/>
      <c r="E740" s="12"/>
      <c r="F740" s="12"/>
      <c r="G740" s="12"/>
      <c r="H740" s="12"/>
      <c r="I740" s="12"/>
      <c r="J740" s="12"/>
      <c r="L740" s="52"/>
      <c r="M740" s="62"/>
      <c r="O740" s="67"/>
      <c r="P740" s="68"/>
      <c r="Q740" s="68"/>
    </row>
    <row r="741" spans="2:17" s="10" customFormat="1" ht="15" customHeight="1">
      <c r="B741" s="11"/>
      <c r="C741" s="11"/>
      <c r="D741" s="11"/>
      <c r="E741" s="12"/>
      <c r="F741" s="12"/>
      <c r="G741" s="12"/>
      <c r="H741" s="12"/>
      <c r="I741" s="12"/>
      <c r="J741" s="12"/>
      <c r="L741" s="52"/>
      <c r="M741" s="62"/>
      <c r="O741" s="67"/>
      <c r="P741" s="68"/>
      <c r="Q741" s="68"/>
    </row>
    <row r="742" spans="2:17" s="10" customFormat="1" ht="15" customHeight="1">
      <c r="B742" s="11"/>
      <c r="C742" s="11"/>
      <c r="D742" s="11"/>
      <c r="E742" s="12"/>
      <c r="F742" s="12"/>
      <c r="G742" s="12"/>
      <c r="H742" s="12"/>
      <c r="I742" s="12"/>
      <c r="J742" s="12"/>
      <c r="L742" s="52"/>
      <c r="M742" s="62"/>
      <c r="O742" s="67"/>
      <c r="P742" s="68"/>
      <c r="Q742" s="68"/>
    </row>
    <row r="743" spans="2:17" s="10" customFormat="1" ht="15" customHeight="1">
      <c r="B743" s="11"/>
      <c r="C743" s="11"/>
      <c r="D743" s="11"/>
      <c r="E743" s="12"/>
      <c r="F743" s="12"/>
      <c r="G743" s="12"/>
      <c r="H743" s="12"/>
      <c r="I743" s="12"/>
      <c r="J743" s="12"/>
      <c r="L743" s="52"/>
      <c r="M743" s="62"/>
      <c r="O743" s="67"/>
      <c r="P743" s="68"/>
      <c r="Q743" s="68"/>
    </row>
    <row r="744" spans="2:17" s="10" customFormat="1" ht="15" customHeight="1">
      <c r="B744" s="11"/>
      <c r="C744" s="11"/>
      <c r="D744" s="11"/>
      <c r="E744" s="12"/>
      <c r="F744" s="12"/>
      <c r="G744" s="12"/>
      <c r="H744" s="12"/>
      <c r="I744" s="12"/>
      <c r="J744" s="12"/>
      <c r="L744" s="52"/>
      <c r="M744" s="62"/>
      <c r="O744" s="67"/>
      <c r="P744" s="68"/>
      <c r="Q744" s="68"/>
    </row>
    <row r="745" spans="2:17" s="10" customFormat="1" ht="15" customHeight="1">
      <c r="B745" s="11"/>
      <c r="C745" s="11"/>
      <c r="D745" s="11"/>
      <c r="E745" s="12"/>
      <c r="F745" s="12"/>
      <c r="G745" s="12"/>
      <c r="H745" s="12"/>
      <c r="I745" s="12"/>
      <c r="J745" s="12"/>
      <c r="L745" s="52"/>
      <c r="M745" s="62"/>
      <c r="O745" s="67"/>
      <c r="P745" s="68"/>
      <c r="Q745" s="68"/>
    </row>
    <row r="746" spans="2:17" s="10" customFormat="1" ht="15" customHeight="1">
      <c r="B746" s="11"/>
      <c r="C746" s="11"/>
      <c r="D746" s="11"/>
      <c r="E746" s="12"/>
      <c r="F746" s="12"/>
      <c r="G746" s="12"/>
      <c r="H746" s="12"/>
      <c r="I746" s="12"/>
      <c r="J746" s="12"/>
      <c r="L746" s="52"/>
      <c r="M746" s="62"/>
      <c r="O746" s="67"/>
      <c r="P746" s="68"/>
      <c r="Q746" s="68"/>
    </row>
    <row r="747" spans="2:17" s="10" customFormat="1" ht="15" customHeight="1">
      <c r="B747" s="11"/>
      <c r="C747" s="11"/>
      <c r="D747" s="11"/>
      <c r="E747" s="12"/>
      <c r="F747" s="12"/>
      <c r="G747" s="12"/>
      <c r="H747" s="12"/>
      <c r="I747" s="12"/>
      <c r="J747" s="12"/>
      <c r="L747" s="52"/>
      <c r="M747" s="62"/>
      <c r="O747" s="67"/>
      <c r="P747" s="68"/>
      <c r="Q747" s="68"/>
    </row>
    <row r="748" spans="2:17" s="10" customFormat="1" ht="15" customHeight="1">
      <c r="B748" s="11"/>
      <c r="C748" s="11"/>
      <c r="D748" s="11"/>
      <c r="E748" s="12"/>
      <c r="F748" s="12"/>
      <c r="G748" s="12"/>
      <c r="H748" s="12"/>
      <c r="I748" s="12"/>
      <c r="J748" s="12"/>
      <c r="L748" s="52"/>
      <c r="M748" s="62"/>
      <c r="O748" s="67"/>
      <c r="P748" s="68"/>
      <c r="Q748" s="68"/>
    </row>
    <row r="749" spans="2:17" s="10" customFormat="1" ht="15" customHeight="1">
      <c r="B749" s="11"/>
      <c r="C749" s="11"/>
      <c r="D749" s="11"/>
      <c r="E749" s="12"/>
      <c r="F749" s="12"/>
      <c r="G749" s="12"/>
      <c r="H749" s="12"/>
      <c r="I749" s="12"/>
      <c r="J749" s="12"/>
      <c r="L749" s="52"/>
      <c r="M749" s="62"/>
      <c r="O749" s="67"/>
      <c r="P749" s="68"/>
      <c r="Q749" s="68"/>
    </row>
    <row r="750" spans="2:17" s="10" customFormat="1" ht="15" customHeight="1">
      <c r="B750" s="11"/>
      <c r="C750" s="11"/>
      <c r="D750" s="11"/>
      <c r="E750" s="12"/>
      <c r="F750" s="12"/>
      <c r="G750" s="12"/>
      <c r="H750" s="12"/>
      <c r="I750" s="12"/>
      <c r="J750" s="12"/>
      <c r="L750" s="52"/>
      <c r="M750" s="62"/>
      <c r="O750" s="67"/>
      <c r="P750" s="68"/>
      <c r="Q750" s="68"/>
    </row>
    <row r="751" spans="2:17" s="10" customFormat="1" ht="15" customHeight="1">
      <c r="B751" s="11"/>
      <c r="C751" s="11"/>
      <c r="D751" s="11"/>
      <c r="E751" s="12"/>
      <c r="F751" s="12"/>
      <c r="G751" s="12"/>
      <c r="H751" s="12"/>
      <c r="I751" s="12"/>
      <c r="J751" s="12"/>
      <c r="L751" s="52"/>
      <c r="M751" s="62"/>
      <c r="O751" s="67"/>
      <c r="P751" s="68"/>
      <c r="Q751" s="68"/>
    </row>
    <row r="752" spans="2:17" s="10" customFormat="1" ht="15" customHeight="1">
      <c r="B752" s="11"/>
      <c r="C752" s="11"/>
      <c r="D752" s="11"/>
      <c r="E752" s="12"/>
      <c r="F752" s="12"/>
      <c r="G752" s="12"/>
      <c r="H752" s="12"/>
      <c r="I752" s="12"/>
      <c r="J752" s="12"/>
      <c r="L752" s="52"/>
      <c r="M752" s="62"/>
      <c r="O752" s="67"/>
      <c r="P752" s="68"/>
      <c r="Q752" s="68"/>
    </row>
    <row r="753" spans="2:17" s="10" customFormat="1" ht="15" customHeight="1">
      <c r="B753" s="11"/>
      <c r="C753" s="11"/>
      <c r="D753" s="11"/>
      <c r="E753" s="12"/>
      <c r="F753" s="12"/>
      <c r="G753" s="12"/>
      <c r="H753" s="12"/>
      <c r="I753" s="12"/>
      <c r="J753" s="12"/>
      <c r="L753" s="52"/>
      <c r="M753" s="62"/>
      <c r="O753" s="67"/>
      <c r="P753" s="68"/>
      <c r="Q753" s="68"/>
    </row>
    <row r="754" spans="2:17" s="10" customFormat="1" ht="15" customHeight="1">
      <c r="B754" s="11"/>
      <c r="C754" s="11"/>
      <c r="D754" s="11"/>
      <c r="E754" s="12"/>
      <c r="F754" s="12"/>
      <c r="G754" s="12"/>
      <c r="H754" s="12"/>
      <c r="I754" s="12"/>
      <c r="J754" s="12"/>
      <c r="L754" s="52"/>
      <c r="M754" s="62"/>
      <c r="O754" s="67"/>
      <c r="P754" s="68"/>
      <c r="Q754" s="68"/>
    </row>
    <row r="755" spans="2:17" s="10" customFormat="1" ht="15" customHeight="1">
      <c r="B755" s="11"/>
      <c r="C755" s="11"/>
      <c r="D755" s="11"/>
      <c r="E755" s="12"/>
      <c r="F755" s="12"/>
      <c r="G755" s="12"/>
      <c r="H755" s="12"/>
      <c r="I755" s="12"/>
      <c r="J755" s="12"/>
      <c r="L755" s="52"/>
      <c r="M755" s="62"/>
      <c r="O755" s="67"/>
      <c r="P755" s="68"/>
      <c r="Q755" s="68"/>
    </row>
    <row r="756" spans="2:17" s="10" customFormat="1" ht="15" customHeight="1">
      <c r="B756" s="11"/>
      <c r="C756" s="11"/>
      <c r="D756" s="11"/>
      <c r="E756" s="12"/>
      <c r="F756" s="12"/>
      <c r="G756" s="12"/>
      <c r="H756" s="12"/>
      <c r="I756" s="12"/>
      <c r="J756" s="12"/>
      <c r="L756" s="52"/>
      <c r="M756" s="62"/>
      <c r="O756" s="67"/>
      <c r="P756" s="68"/>
      <c r="Q756" s="68"/>
    </row>
    <row r="757" spans="2:17" s="10" customFormat="1" ht="15" customHeight="1">
      <c r="B757" s="11"/>
      <c r="C757" s="11"/>
      <c r="D757" s="11"/>
      <c r="E757" s="12"/>
      <c r="F757" s="12"/>
      <c r="G757" s="12"/>
      <c r="H757" s="12"/>
      <c r="I757" s="12"/>
      <c r="J757" s="12"/>
      <c r="L757" s="52"/>
      <c r="M757" s="62"/>
      <c r="O757" s="67"/>
      <c r="P757" s="68"/>
      <c r="Q757" s="68"/>
    </row>
    <row r="758" spans="2:17" s="10" customFormat="1" ht="15" customHeight="1">
      <c r="B758" s="11"/>
      <c r="C758" s="11"/>
      <c r="D758" s="11"/>
      <c r="E758" s="12"/>
      <c r="F758" s="12"/>
      <c r="G758" s="12"/>
      <c r="H758" s="12"/>
      <c r="I758" s="12"/>
      <c r="J758" s="12"/>
      <c r="L758" s="52"/>
      <c r="M758" s="62"/>
      <c r="O758" s="67"/>
      <c r="P758" s="68"/>
      <c r="Q758" s="68"/>
    </row>
    <row r="759" spans="2:17" s="10" customFormat="1" ht="15" customHeight="1">
      <c r="B759" s="11"/>
      <c r="C759" s="11"/>
      <c r="D759" s="11"/>
      <c r="E759" s="12"/>
      <c r="F759" s="12"/>
      <c r="G759" s="12"/>
      <c r="H759" s="12"/>
      <c r="I759" s="12"/>
      <c r="J759" s="12"/>
      <c r="L759" s="52"/>
      <c r="M759" s="62"/>
      <c r="O759" s="67"/>
      <c r="P759" s="68"/>
      <c r="Q759" s="68"/>
    </row>
    <row r="760" spans="2:17" s="10" customFormat="1" ht="15" customHeight="1">
      <c r="B760" s="11"/>
      <c r="C760" s="11"/>
      <c r="D760" s="11"/>
      <c r="E760" s="12"/>
      <c r="F760" s="12"/>
      <c r="G760" s="12"/>
      <c r="H760" s="12"/>
      <c r="I760" s="12"/>
      <c r="J760" s="12"/>
      <c r="L760" s="52"/>
      <c r="M760" s="62"/>
      <c r="O760" s="67"/>
      <c r="P760" s="68"/>
      <c r="Q760" s="68"/>
    </row>
    <row r="761" spans="2:17" s="10" customFormat="1" ht="15" customHeight="1">
      <c r="B761" s="11"/>
      <c r="C761" s="11"/>
      <c r="D761" s="11"/>
      <c r="E761" s="12"/>
      <c r="F761" s="12"/>
      <c r="G761" s="12"/>
      <c r="H761" s="12"/>
      <c r="I761" s="12"/>
      <c r="J761" s="12"/>
      <c r="L761" s="52"/>
      <c r="M761" s="62"/>
      <c r="O761" s="67"/>
      <c r="P761" s="68"/>
      <c r="Q761" s="68"/>
    </row>
    <row r="762" spans="2:17" s="10" customFormat="1" ht="15" customHeight="1">
      <c r="B762" s="11"/>
      <c r="C762" s="11"/>
      <c r="D762" s="11"/>
      <c r="E762" s="12"/>
      <c r="F762" s="12"/>
      <c r="G762" s="12"/>
      <c r="H762" s="12"/>
      <c r="I762" s="12"/>
      <c r="J762" s="12"/>
      <c r="L762" s="52"/>
      <c r="M762" s="62"/>
      <c r="O762" s="67"/>
      <c r="P762" s="68"/>
      <c r="Q762" s="68"/>
    </row>
    <row r="763" spans="2:17" s="10" customFormat="1" ht="15" customHeight="1">
      <c r="B763" s="11"/>
      <c r="C763" s="11"/>
      <c r="D763" s="11"/>
      <c r="E763" s="12"/>
      <c r="F763" s="12"/>
      <c r="G763" s="12"/>
      <c r="H763" s="12"/>
      <c r="I763" s="12"/>
      <c r="J763" s="12"/>
      <c r="L763" s="52"/>
      <c r="M763" s="62"/>
      <c r="O763" s="67"/>
      <c r="P763" s="68"/>
      <c r="Q763" s="68"/>
    </row>
    <row r="764" spans="2:17" s="10" customFormat="1" ht="15" customHeight="1">
      <c r="B764" s="11"/>
      <c r="C764" s="11"/>
      <c r="D764" s="11"/>
      <c r="E764" s="12"/>
      <c r="F764" s="12"/>
      <c r="G764" s="12"/>
      <c r="H764" s="12"/>
      <c r="I764" s="12"/>
      <c r="J764" s="12"/>
      <c r="L764" s="52"/>
      <c r="M764" s="62"/>
      <c r="O764" s="67"/>
      <c r="P764" s="68"/>
      <c r="Q764" s="68"/>
    </row>
    <row r="765" spans="2:17" s="10" customFormat="1" ht="15" customHeight="1">
      <c r="B765" s="11"/>
      <c r="C765" s="11"/>
      <c r="D765" s="11"/>
      <c r="E765" s="12"/>
      <c r="F765" s="12"/>
      <c r="G765" s="12"/>
      <c r="H765" s="12"/>
      <c r="I765" s="12"/>
      <c r="J765" s="12"/>
      <c r="L765" s="52"/>
      <c r="M765" s="62"/>
      <c r="O765" s="67"/>
      <c r="P765" s="68"/>
      <c r="Q765" s="68"/>
    </row>
    <row r="766" spans="2:17" s="10" customFormat="1" ht="15" customHeight="1">
      <c r="B766" s="11"/>
      <c r="C766" s="11"/>
      <c r="D766" s="11"/>
      <c r="E766" s="12"/>
      <c r="F766" s="12"/>
      <c r="G766" s="12"/>
      <c r="H766" s="12"/>
      <c r="I766" s="12"/>
      <c r="J766" s="12"/>
      <c r="L766" s="52"/>
      <c r="M766" s="62"/>
      <c r="O766" s="67"/>
      <c r="P766" s="68"/>
      <c r="Q766" s="68"/>
    </row>
    <row r="767" spans="2:17" s="10" customFormat="1" ht="15" customHeight="1">
      <c r="B767" s="11"/>
      <c r="C767" s="11"/>
      <c r="D767" s="11"/>
      <c r="E767" s="12"/>
      <c r="F767" s="12"/>
      <c r="G767" s="12"/>
      <c r="H767" s="12"/>
      <c r="I767" s="12"/>
      <c r="J767" s="12"/>
      <c r="L767" s="52"/>
      <c r="M767" s="62"/>
      <c r="O767" s="67"/>
      <c r="P767" s="68"/>
      <c r="Q767" s="68"/>
    </row>
    <row r="768" spans="2:17" s="10" customFormat="1" ht="15" customHeight="1">
      <c r="B768" s="11"/>
      <c r="C768" s="11"/>
      <c r="D768" s="11"/>
      <c r="E768" s="12"/>
      <c r="F768" s="12"/>
      <c r="G768" s="12"/>
      <c r="H768" s="12"/>
      <c r="I768" s="12"/>
      <c r="J768" s="12"/>
      <c r="L768" s="52"/>
      <c r="M768" s="62"/>
      <c r="O768" s="67"/>
      <c r="P768" s="68"/>
      <c r="Q768" s="68"/>
    </row>
    <row r="769" spans="2:17" s="10" customFormat="1" ht="15" customHeight="1">
      <c r="B769" s="11"/>
      <c r="C769" s="11"/>
      <c r="D769" s="11"/>
      <c r="E769" s="12"/>
      <c r="F769" s="12"/>
      <c r="G769" s="12"/>
      <c r="H769" s="12"/>
      <c r="I769" s="12"/>
      <c r="J769" s="12"/>
      <c r="L769" s="52"/>
      <c r="M769" s="62"/>
      <c r="O769" s="67"/>
      <c r="P769" s="68"/>
      <c r="Q769" s="68"/>
    </row>
    <row r="770" spans="2:17" s="10" customFormat="1" ht="15" customHeight="1">
      <c r="B770" s="11"/>
      <c r="C770" s="11"/>
      <c r="D770" s="11"/>
      <c r="E770" s="12"/>
      <c r="F770" s="12"/>
      <c r="G770" s="12"/>
      <c r="H770" s="12"/>
      <c r="I770" s="12"/>
      <c r="J770" s="12"/>
      <c r="L770" s="52"/>
      <c r="M770" s="62"/>
      <c r="O770" s="67"/>
      <c r="P770" s="68"/>
      <c r="Q770" s="68"/>
    </row>
    <row r="771" spans="2:17" s="10" customFormat="1" ht="15" customHeight="1">
      <c r="B771" s="11"/>
      <c r="C771" s="11"/>
      <c r="D771" s="11"/>
      <c r="E771" s="12"/>
      <c r="F771" s="12"/>
      <c r="G771" s="12"/>
      <c r="H771" s="12"/>
      <c r="I771" s="12"/>
      <c r="J771" s="12"/>
      <c r="L771" s="52"/>
      <c r="M771" s="62"/>
      <c r="O771" s="67"/>
      <c r="P771" s="68"/>
      <c r="Q771" s="68"/>
    </row>
    <row r="772" spans="2:17" s="10" customFormat="1" ht="15" customHeight="1">
      <c r="B772" s="11"/>
      <c r="C772" s="11"/>
      <c r="D772" s="11"/>
      <c r="E772" s="12"/>
      <c r="F772" s="12"/>
      <c r="G772" s="12"/>
      <c r="H772" s="12"/>
      <c r="I772" s="12"/>
      <c r="J772" s="12"/>
      <c r="L772" s="52"/>
      <c r="M772" s="62"/>
      <c r="O772" s="67"/>
      <c r="P772" s="68"/>
      <c r="Q772" s="68"/>
    </row>
    <row r="773" spans="2:17" s="10" customFormat="1" ht="15" customHeight="1">
      <c r="B773" s="11"/>
      <c r="C773" s="11"/>
      <c r="D773" s="11"/>
      <c r="E773" s="12"/>
      <c r="F773" s="12"/>
      <c r="G773" s="12"/>
      <c r="H773" s="12"/>
      <c r="I773" s="12"/>
      <c r="J773" s="12"/>
      <c r="L773" s="52"/>
      <c r="M773" s="62"/>
      <c r="O773" s="67"/>
      <c r="P773" s="68"/>
      <c r="Q773" s="68"/>
    </row>
    <row r="774" spans="2:17" s="10" customFormat="1" ht="15" customHeight="1">
      <c r="B774" s="11"/>
      <c r="C774" s="11"/>
      <c r="D774" s="11"/>
      <c r="E774" s="12"/>
      <c r="F774" s="12"/>
      <c r="G774" s="12"/>
      <c r="H774" s="12"/>
      <c r="I774" s="12"/>
      <c r="J774" s="12"/>
      <c r="L774" s="52"/>
      <c r="M774" s="62"/>
      <c r="O774" s="67"/>
      <c r="P774" s="68"/>
      <c r="Q774" s="68"/>
    </row>
    <row r="775" spans="2:17" s="10" customFormat="1" ht="15" customHeight="1">
      <c r="B775" s="11"/>
      <c r="C775" s="11"/>
      <c r="D775" s="11"/>
      <c r="E775" s="12"/>
      <c r="F775" s="12"/>
      <c r="G775" s="12"/>
      <c r="H775" s="12"/>
      <c r="I775" s="12"/>
      <c r="J775" s="12"/>
      <c r="L775" s="52"/>
      <c r="M775" s="62"/>
      <c r="O775" s="67"/>
      <c r="P775" s="68"/>
      <c r="Q775" s="68"/>
    </row>
    <row r="776" spans="2:17" s="10" customFormat="1" ht="15" customHeight="1">
      <c r="B776" s="11"/>
      <c r="C776" s="11"/>
      <c r="D776" s="11"/>
      <c r="E776" s="12"/>
      <c r="F776" s="12"/>
      <c r="G776" s="12"/>
      <c r="H776" s="12"/>
      <c r="I776" s="12"/>
      <c r="J776" s="12"/>
      <c r="L776" s="52"/>
      <c r="M776" s="62"/>
      <c r="O776" s="67"/>
      <c r="P776" s="68"/>
      <c r="Q776" s="68"/>
    </row>
    <row r="777" spans="2:17" s="10" customFormat="1" ht="15" customHeight="1">
      <c r="B777" s="11"/>
      <c r="C777" s="11"/>
      <c r="D777" s="11"/>
      <c r="E777" s="12"/>
      <c r="F777" s="12"/>
      <c r="G777" s="12"/>
      <c r="H777" s="12"/>
      <c r="I777" s="12"/>
      <c r="J777" s="12"/>
      <c r="L777" s="52"/>
      <c r="M777" s="62"/>
      <c r="O777" s="67"/>
      <c r="P777" s="68"/>
      <c r="Q777" s="68"/>
    </row>
    <row r="778" spans="2:17" s="10" customFormat="1" ht="15" customHeight="1">
      <c r="B778" s="11"/>
      <c r="C778" s="11"/>
      <c r="D778" s="11"/>
      <c r="E778" s="12"/>
      <c r="F778" s="12"/>
      <c r="G778" s="12"/>
      <c r="H778" s="12"/>
      <c r="I778" s="12"/>
      <c r="J778" s="12"/>
      <c r="L778" s="52"/>
      <c r="M778" s="62"/>
      <c r="O778" s="67"/>
      <c r="P778" s="68"/>
      <c r="Q778" s="68"/>
    </row>
    <row r="779" spans="2:17" s="10" customFormat="1" ht="15" customHeight="1">
      <c r="B779" s="11"/>
      <c r="C779" s="11"/>
      <c r="D779" s="11"/>
      <c r="E779" s="12"/>
      <c r="F779" s="12"/>
      <c r="G779" s="12"/>
      <c r="H779" s="12"/>
      <c r="I779" s="12"/>
      <c r="J779" s="12"/>
      <c r="L779" s="52"/>
      <c r="M779" s="62"/>
      <c r="O779" s="67"/>
      <c r="P779" s="68"/>
      <c r="Q779" s="68"/>
    </row>
    <row r="780" spans="2:17" s="10" customFormat="1" ht="15" customHeight="1">
      <c r="B780" s="11"/>
      <c r="C780" s="11"/>
      <c r="D780" s="11"/>
      <c r="E780" s="12"/>
      <c r="F780" s="12"/>
      <c r="G780" s="12"/>
      <c r="H780" s="12"/>
      <c r="I780" s="12"/>
      <c r="J780" s="12"/>
      <c r="L780" s="52"/>
      <c r="M780" s="62"/>
      <c r="O780" s="67"/>
      <c r="P780" s="68"/>
      <c r="Q780" s="68"/>
    </row>
    <row r="781" spans="2:17" s="10" customFormat="1" ht="15" customHeight="1">
      <c r="B781" s="11"/>
      <c r="C781" s="11"/>
      <c r="D781" s="11"/>
      <c r="E781" s="12"/>
      <c r="F781" s="12"/>
      <c r="G781" s="12"/>
      <c r="H781" s="12"/>
      <c r="I781" s="12"/>
      <c r="J781" s="12"/>
      <c r="L781" s="52"/>
      <c r="M781" s="62"/>
      <c r="O781" s="67"/>
      <c r="P781" s="68"/>
      <c r="Q781" s="68"/>
    </row>
    <row r="782" spans="2:17" s="10" customFormat="1" ht="15" customHeight="1">
      <c r="B782" s="11"/>
      <c r="C782" s="11"/>
      <c r="D782" s="11"/>
      <c r="E782" s="12"/>
      <c r="F782" s="12"/>
      <c r="G782" s="12"/>
      <c r="H782" s="12"/>
      <c r="I782" s="12"/>
      <c r="J782" s="12"/>
      <c r="L782" s="52"/>
      <c r="M782" s="62"/>
      <c r="O782" s="67"/>
      <c r="P782" s="68"/>
      <c r="Q782" s="68"/>
    </row>
    <row r="783" spans="2:17" s="10" customFormat="1" ht="15" customHeight="1">
      <c r="B783" s="11"/>
      <c r="C783" s="11"/>
      <c r="D783" s="11"/>
      <c r="E783" s="12"/>
      <c r="F783" s="12"/>
      <c r="G783" s="12"/>
      <c r="H783" s="12"/>
      <c r="I783" s="12"/>
      <c r="J783" s="12"/>
      <c r="L783" s="52"/>
      <c r="M783" s="62"/>
      <c r="O783" s="67"/>
      <c r="P783" s="68"/>
      <c r="Q783" s="68"/>
    </row>
    <row r="784" spans="2:17" s="10" customFormat="1" ht="15" customHeight="1">
      <c r="B784" s="11"/>
      <c r="C784" s="11"/>
      <c r="D784" s="11"/>
      <c r="E784" s="12"/>
      <c r="F784" s="12"/>
      <c r="G784" s="12"/>
      <c r="H784" s="12"/>
      <c r="I784" s="12"/>
      <c r="J784" s="12"/>
      <c r="L784" s="52"/>
      <c r="M784" s="62"/>
      <c r="O784" s="67"/>
      <c r="P784" s="68"/>
      <c r="Q784" s="68"/>
    </row>
    <row r="785" spans="2:17" s="10" customFormat="1" ht="15" customHeight="1">
      <c r="B785" s="11"/>
      <c r="C785" s="11"/>
      <c r="D785" s="11"/>
      <c r="E785" s="12"/>
      <c r="F785" s="12"/>
      <c r="G785" s="12"/>
      <c r="H785" s="12"/>
      <c r="I785" s="12"/>
      <c r="J785" s="12"/>
      <c r="L785" s="52"/>
      <c r="M785" s="62"/>
      <c r="O785" s="67"/>
      <c r="P785" s="68"/>
      <c r="Q785" s="68"/>
    </row>
    <row r="786" spans="2:17" s="10" customFormat="1" ht="15" customHeight="1">
      <c r="B786" s="11"/>
      <c r="C786" s="11"/>
      <c r="D786" s="11"/>
      <c r="E786" s="12"/>
      <c r="F786" s="12"/>
      <c r="G786" s="12"/>
      <c r="H786" s="12"/>
      <c r="I786" s="12"/>
      <c r="J786" s="12"/>
      <c r="L786" s="52"/>
      <c r="M786" s="62"/>
      <c r="O786" s="67"/>
      <c r="P786" s="68"/>
      <c r="Q786" s="68"/>
    </row>
    <row r="787" spans="2:17" s="10" customFormat="1" ht="15" customHeight="1">
      <c r="B787" s="11"/>
      <c r="C787" s="11"/>
      <c r="D787" s="11"/>
      <c r="E787" s="12"/>
      <c r="F787" s="12"/>
      <c r="G787" s="12"/>
      <c r="H787" s="12"/>
      <c r="I787" s="12"/>
      <c r="J787" s="12"/>
      <c r="L787" s="52"/>
      <c r="M787" s="62"/>
      <c r="O787" s="67"/>
      <c r="P787" s="68"/>
      <c r="Q787" s="68"/>
    </row>
    <row r="788" spans="2:17" s="10" customFormat="1" ht="15" customHeight="1">
      <c r="B788" s="11"/>
      <c r="C788" s="11"/>
      <c r="D788" s="11"/>
      <c r="E788" s="12"/>
      <c r="F788" s="12"/>
      <c r="G788" s="12"/>
      <c r="H788" s="12"/>
      <c r="I788" s="12"/>
      <c r="J788" s="12"/>
      <c r="L788" s="52"/>
      <c r="M788" s="62"/>
      <c r="O788" s="67"/>
      <c r="P788" s="68"/>
      <c r="Q788" s="68"/>
    </row>
    <row r="789" spans="2:17" s="10" customFormat="1" ht="15" customHeight="1">
      <c r="B789" s="11"/>
      <c r="C789" s="11"/>
      <c r="D789" s="11"/>
      <c r="E789" s="12"/>
      <c r="F789" s="12"/>
      <c r="G789" s="12"/>
      <c r="H789" s="12"/>
      <c r="I789" s="12"/>
      <c r="J789" s="12"/>
      <c r="L789" s="52"/>
      <c r="M789" s="62"/>
      <c r="O789" s="67"/>
      <c r="P789" s="68"/>
      <c r="Q789" s="68"/>
    </row>
    <row r="790" spans="2:17" s="10" customFormat="1" ht="15" customHeight="1">
      <c r="B790" s="11"/>
      <c r="C790" s="11"/>
      <c r="D790" s="11"/>
      <c r="E790" s="12"/>
      <c r="F790" s="12"/>
      <c r="G790" s="12"/>
      <c r="H790" s="12"/>
      <c r="I790" s="12"/>
      <c r="J790" s="12"/>
      <c r="L790" s="52"/>
      <c r="M790" s="62"/>
      <c r="O790" s="67"/>
      <c r="P790" s="68"/>
      <c r="Q790" s="68"/>
    </row>
    <row r="791" spans="2:17" s="10" customFormat="1" ht="15" customHeight="1">
      <c r="B791" s="11"/>
      <c r="C791" s="11"/>
      <c r="D791" s="11"/>
      <c r="E791" s="12"/>
      <c r="F791" s="12"/>
      <c r="G791" s="12"/>
      <c r="H791" s="12"/>
      <c r="I791" s="12"/>
      <c r="J791" s="12"/>
      <c r="L791" s="52"/>
      <c r="M791" s="62"/>
      <c r="O791" s="67"/>
      <c r="P791" s="68"/>
      <c r="Q791" s="68"/>
    </row>
    <row r="792" spans="2:17" s="10" customFormat="1" ht="15" customHeight="1">
      <c r="B792" s="11"/>
      <c r="C792" s="11"/>
      <c r="D792" s="11"/>
      <c r="E792" s="12"/>
      <c r="F792" s="12"/>
      <c r="G792" s="12"/>
      <c r="H792" s="12"/>
      <c r="I792" s="12"/>
      <c r="J792" s="12"/>
      <c r="L792" s="52"/>
      <c r="M792" s="62"/>
      <c r="O792" s="67"/>
      <c r="P792" s="68"/>
      <c r="Q792" s="68"/>
    </row>
    <row r="793" spans="2:17" s="10" customFormat="1" ht="15" customHeight="1">
      <c r="B793" s="11"/>
      <c r="C793" s="11"/>
      <c r="D793" s="11"/>
      <c r="E793" s="12"/>
      <c r="F793" s="12"/>
      <c r="G793" s="12"/>
      <c r="H793" s="12"/>
      <c r="I793" s="12"/>
      <c r="J793" s="12"/>
      <c r="L793" s="52"/>
      <c r="M793" s="62"/>
      <c r="O793" s="67"/>
      <c r="P793" s="68"/>
      <c r="Q793" s="68"/>
    </row>
    <row r="794" spans="2:17" s="10" customFormat="1" ht="15" customHeight="1">
      <c r="B794" s="11"/>
      <c r="C794" s="11"/>
      <c r="D794" s="11"/>
      <c r="E794" s="12"/>
      <c r="F794" s="12"/>
      <c r="G794" s="12"/>
      <c r="H794" s="12"/>
      <c r="I794" s="12"/>
      <c r="J794" s="12"/>
      <c r="L794" s="52"/>
      <c r="M794" s="62"/>
      <c r="O794" s="67"/>
      <c r="P794" s="68"/>
      <c r="Q794" s="68"/>
    </row>
    <row r="795" spans="2:17" s="10" customFormat="1" ht="15" customHeight="1">
      <c r="B795" s="11"/>
      <c r="C795" s="11"/>
      <c r="D795" s="11"/>
      <c r="E795" s="12"/>
      <c r="F795" s="12"/>
      <c r="G795" s="12"/>
      <c r="H795" s="12"/>
      <c r="I795" s="12"/>
      <c r="J795" s="12"/>
      <c r="L795" s="52"/>
      <c r="M795" s="62"/>
      <c r="O795" s="67"/>
      <c r="P795" s="68"/>
      <c r="Q795" s="68"/>
    </row>
    <row r="796" spans="2:17" s="10" customFormat="1" ht="15" customHeight="1">
      <c r="B796" s="11"/>
      <c r="C796" s="11"/>
      <c r="D796" s="11"/>
      <c r="E796" s="12"/>
      <c r="F796" s="12"/>
      <c r="G796" s="12"/>
      <c r="H796" s="12"/>
      <c r="I796" s="12"/>
      <c r="J796" s="12"/>
      <c r="L796" s="52"/>
      <c r="M796" s="62"/>
      <c r="O796" s="67"/>
      <c r="P796" s="68"/>
      <c r="Q796" s="68"/>
    </row>
    <row r="797" spans="2:17" s="10" customFormat="1" ht="15" customHeight="1">
      <c r="B797" s="11"/>
      <c r="C797" s="11"/>
      <c r="D797" s="11"/>
      <c r="E797" s="12"/>
      <c r="F797" s="12"/>
      <c r="G797" s="12"/>
      <c r="H797" s="12"/>
      <c r="I797" s="12"/>
      <c r="J797" s="12"/>
      <c r="L797" s="52"/>
      <c r="M797" s="62"/>
      <c r="O797" s="67"/>
      <c r="P797" s="68"/>
      <c r="Q797" s="68"/>
    </row>
    <row r="798" spans="2:17" s="10" customFormat="1" ht="15" customHeight="1">
      <c r="B798" s="11"/>
      <c r="C798" s="11"/>
      <c r="D798" s="11"/>
      <c r="E798" s="12"/>
      <c r="F798" s="12"/>
      <c r="G798" s="12"/>
      <c r="H798" s="12"/>
      <c r="I798" s="12"/>
      <c r="J798" s="12"/>
      <c r="L798" s="52"/>
      <c r="M798" s="62"/>
      <c r="O798" s="67"/>
      <c r="P798" s="68"/>
      <c r="Q798" s="68"/>
    </row>
    <row r="799" spans="2:17" s="10" customFormat="1" ht="15" customHeight="1">
      <c r="B799" s="11"/>
      <c r="C799" s="11"/>
      <c r="D799" s="11"/>
      <c r="E799" s="12"/>
      <c r="F799" s="12"/>
      <c r="G799" s="12"/>
      <c r="H799" s="12"/>
      <c r="I799" s="12"/>
      <c r="J799" s="12"/>
      <c r="L799" s="52"/>
      <c r="M799" s="62"/>
      <c r="O799" s="67"/>
      <c r="P799" s="68"/>
      <c r="Q799" s="68"/>
    </row>
    <row r="800" spans="2:17" s="10" customFormat="1" ht="15" customHeight="1">
      <c r="B800" s="11"/>
      <c r="C800" s="11"/>
      <c r="D800" s="11"/>
      <c r="E800" s="12"/>
      <c r="F800" s="12"/>
      <c r="G800" s="12"/>
      <c r="H800" s="12"/>
      <c r="I800" s="12"/>
      <c r="J800" s="12"/>
      <c r="L800" s="52"/>
      <c r="M800" s="62"/>
      <c r="O800" s="67"/>
      <c r="P800" s="68"/>
      <c r="Q800" s="68"/>
    </row>
    <row r="801" spans="2:17" s="10" customFormat="1" ht="15" customHeight="1">
      <c r="B801" s="11"/>
      <c r="C801" s="11"/>
      <c r="D801" s="11"/>
      <c r="E801" s="12"/>
      <c r="F801" s="12"/>
      <c r="G801" s="12"/>
      <c r="H801" s="12"/>
      <c r="I801" s="12"/>
      <c r="J801" s="12"/>
      <c r="L801" s="52"/>
      <c r="M801" s="62"/>
      <c r="O801" s="67"/>
      <c r="P801" s="68"/>
      <c r="Q801" s="68"/>
    </row>
    <row r="802" spans="2:17" s="10" customFormat="1" ht="15" customHeight="1">
      <c r="B802" s="11"/>
      <c r="C802" s="11"/>
      <c r="D802" s="11"/>
      <c r="E802" s="12"/>
      <c r="F802" s="12"/>
      <c r="G802" s="12"/>
      <c r="H802" s="12"/>
      <c r="I802" s="12"/>
      <c r="J802" s="12"/>
      <c r="L802" s="52"/>
      <c r="M802" s="62"/>
      <c r="O802" s="67"/>
      <c r="P802" s="68"/>
      <c r="Q802" s="68"/>
    </row>
    <row r="803" spans="2:17" s="10" customFormat="1" ht="15" customHeight="1">
      <c r="B803" s="11"/>
      <c r="C803" s="11"/>
      <c r="D803" s="11"/>
      <c r="E803" s="12"/>
      <c r="F803" s="12"/>
      <c r="G803" s="12"/>
      <c r="H803" s="12"/>
      <c r="I803" s="12"/>
      <c r="J803" s="12"/>
      <c r="L803" s="52"/>
      <c r="M803" s="62"/>
      <c r="O803" s="67"/>
      <c r="P803" s="68"/>
      <c r="Q803" s="68"/>
    </row>
    <row r="804" spans="2:17" s="10" customFormat="1" ht="15" customHeight="1">
      <c r="B804" s="11"/>
      <c r="C804" s="11"/>
      <c r="D804" s="11"/>
      <c r="E804" s="12"/>
      <c r="F804" s="12"/>
      <c r="G804" s="12"/>
      <c r="H804" s="12"/>
      <c r="I804" s="12"/>
      <c r="J804" s="12"/>
      <c r="L804" s="52"/>
      <c r="M804" s="62"/>
      <c r="O804" s="67"/>
      <c r="P804" s="68"/>
      <c r="Q804" s="68"/>
    </row>
    <row r="805" spans="2:17" s="10" customFormat="1" ht="15" customHeight="1">
      <c r="B805" s="11"/>
      <c r="C805" s="11"/>
      <c r="D805" s="11"/>
      <c r="E805" s="12"/>
      <c r="F805" s="12"/>
      <c r="G805" s="12"/>
      <c r="H805" s="12"/>
      <c r="I805" s="12"/>
      <c r="J805" s="12"/>
      <c r="L805" s="52"/>
      <c r="M805" s="62"/>
      <c r="O805" s="67"/>
      <c r="P805" s="68"/>
      <c r="Q805" s="68"/>
    </row>
    <row r="806" spans="2:17" s="10" customFormat="1" ht="15" customHeight="1">
      <c r="B806" s="11"/>
      <c r="C806" s="11"/>
      <c r="D806" s="11"/>
      <c r="E806" s="12"/>
      <c r="F806" s="12"/>
      <c r="G806" s="12"/>
      <c r="H806" s="12"/>
      <c r="I806" s="12"/>
      <c r="J806" s="12"/>
      <c r="L806" s="52"/>
      <c r="M806" s="62"/>
      <c r="O806" s="67"/>
      <c r="P806" s="68"/>
      <c r="Q806" s="68"/>
    </row>
    <row r="807" spans="2:17" s="10" customFormat="1" ht="15" customHeight="1">
      <c r="B807" s="11"/>
      <c r="C807" s="11"/>
      <c r="D807" s="11"/>
      <c r="E807" s="12"/>
      <c r="F807" s="12"/>
      <c r="G807" s="12"/>
      <c r="H807" s="12"/>
      <c r="I807" s="12"/>
      <c r="J807" s="12"/>
      <c r="L807" s="52"/>
      <c r="M807" s="62"/>
      <c r="O807" s="67"/>
      <c r="P807" s="68"/>
      <c r="Q807" s="68"/>
    </row>
    <row r="808" spans="2:17" s="10" customFormat="1" ht="15" customHeight="1">
      <c r="B808" s="11"/>
      <c r="C808" s="11"/>
      <c r="D808" s="11"/>
      <c r="E808" s="12"/>
      <c r="F808" s="12"/>
      <c r="G808" s="12"/>
      <c r="H808" s="12"/>
      <c r="I808" s="12"/>
      <c r="J808" s="12"/>
      <c r="L808" s="52"/>
      <c r="M808" s="62"/>
      <c r="O808" s="67"/>
      <c r="P808" s="68"/>
      <c r="Q808" s="68"/>
    </row>
    <row r="809" spans="2:17" s="10" customFormat="1" ht="15" customHeight="1">
      <c r="B809" s="11"/>
      <c r="C809" s="11"/>
      <c r="D809" s="11"/>
      <c r="E809" s="12"/>
      <c r="F809" s="12"/>
      <c r="G809" s="12"/>
      <c r="H809" s="12"/>
      <c r="I809" s="12"/>
      <c r="J809" s="12"/>
      <c r="L809" s="52"/>
      <c r="M809" s="62"/>
      <c r="O809" s="67"/>
      <c r="P809" s="68"/>
      <c r="Q809" s="68"/>
    </row>
    <row r="810" spans="2:17" s="10" customFormat="1" ht="15" customHeight="1">
      <c r="B810" s="11"/>
      <c r="C810" s="11"/>
      <c r="D810" s="11"/>
      <c r="E810" s="12"/>
      <c r="F810" s="12"/>
      <c r="G810" s="12"/>
      <c r="H810" s="12"/>
      <c r="I810" s="12"/>
      <c r="J810" s="12"/>
      <c r="L810" s="52"/>
      <c r="M810" s="62"/>
      <c r="O810" s="67"/>
      <c r="P810" s="68"/>
      <c r="Q810" s="68"/>
    </row>
    <row r="811" spans="2:17" s="10" customFormat="1" ht="15" customHeight="1">
      <c r="B811" s="11"/>
      <c r="C811" s="11"/>
      <c r="D811" s="11"/>
      <c r="E811" s="12"/>
      <c r="F811" s="12"/>
      <c r="G811" s="12"/>
      <c r="H811" s="12"/>
      <c r="I811" s="12"/>
      <c r="J811" s="12"/>
      <c r="L811" s="52"/>
      <c r="M811" s="62"/>
      <c r="O811" s="67"/>
      <c r="P811" s="68"/>
      <c r="Q811" s="68"/>
    </row>
    <row r="812" spans="2:17" s="10" customFormat="1" ht="15" customHeight="1">
      <c r="B812" s="11"/>
      <c r="C812" s="11"/>
      <c r="D812" s="11"/>
      <c r="E812" s="12"/>
      <c r="F812" s="12"/>
      <c r="G812" s="12"/>
      <c r="H812" s="12"/>
      <c r="I812" s="12"/>
      <c r="J812" s="12"/>
      <c r="L812" s="52"/>
      <c r="M812" s="62"/>
      <c r="O812" s="67"/>
      <c r="P812" s="68"/>
      <c r="Q812" s="68"/>
    </row>
    <row r="813" spans="2:17" s="10" customFormat="1" ht="15" customHeight="1">
      <c r="B813" s="11"/>
      <c r="C813" s="11"/>
      <c r="D813" s="11"/>
      <c r="E813" s="12"/>
      <c r="F813" s="12"/>
      <c r="G813" s="12"/>
      <c r="H813" s="12"/>
      <c r="I813" s="12"/>
      <c r="J813" s="12"/>
      <c r="L813" s="52"/>
      <c r="M813" s="62"/>
      <c r="O813" s="67"/>
      <c r="P813" s="68"/>
      <c r="Q813" s="68"/>
    </row>
    <row r="814" spans="2:17" s="10" customFormat="1" ht="15" customHeight="1">
      <c r="B814" s="11"/>
      <c r="C814" s="11"/>
      <c r="D814" s="11"/>
      <c r="E814" s="12"/>
      <c r="F814" s="12"/>
      <c r="G814" s="12"/>
      <c r="H814" s="12"/>
      <c r="I814" s="12"/>
      <c r="J814" s="12"/>
      <c r="L814" s="52"/>
      <c r="M814" s="62"/>
      <c r="O814" s="67"/>
      <c r="P814" s="68"/>
      <c r="Q814" s="68"/>
    </row>
    <row r="815" spans="2:17" s="10" customFormat="1" ht="15" customHeight="1">
      <c r="B815" s="11"/>
      <c r="C815" s="11"/>
      <c r="D815" s="11"/>
      <c r="E815" s="12"/>
      <c r="F815" s="12"/>
      <c r="G815" s="12"/>
      <c r="H815" s="12"/>
      <c r="I815" s="12"/>
      <c r="J815" s="12"/>
      <c r="L815" s="52"/>
      <c r="M815" s="62"/>
      <c r="O815" s="67"/>
      <c r="P815" s="68"/>
      <c r="Q815" s="68"/>
    </row>
    <row r="816" spans="2:17" s="10" customFormat="1" ht="15" customHeight="1">
      <c r="B816" s="11"/>
      <c r="C816" s="11"/>
      <c r="D816" s="11"/>
      <c r="E816" s="12"/>
      <c r="F816" s="12"/>
      <c r="G816" s="12"/>
      <c r="H816" s="12"/>
      <c r="I816" s="12"/>
      <c r="J816" s="12"/>
      <c r="L816" s="52"/>
      <c r="M816" s="62"/>
      <c r="O816" s="67"/>
      <c r="P816" s="68"/>
      <c r="Q816" s="68"/>
    </row>
    <row r="817" spans="2:17" s="10" customFormat="1" ht="15" customHeight="1">
      <c r="B817" s="11"/>
      <c r="C817" s="11"/>
      <c r="D817" s="11"/>
      <c r="E817" s="12"/>
      <c r="F817" s="12"/>
      <c r="G817" s="12"/>
      <c r="H817" s="12"/>
      <c r="I817" s="12"/>
      <c r="J817" s="12"/>
      <c r="L817" s="52"/>
      <c r="M817" s="62"/>
      <c r="O817" s="67"/>
      <c r="P817" s="68"/>
      <c r="Q817" s="68"/>
    </row>
    <row r="818" spans="2:17" s="10" customFormat="1" ht="15" customHeight="1">
      <c r="B818" s="11"/>
      <c r="C818" s="11"/>
      <c r="D818" s="11"/>
      <c r="E818" s="12"/>
      <c r="F818" s="12"/>
      <c r="G818" s="12"/>
      <c r="H818" s="12"/>
      <c r="I818" s="12"/>
      <c r="J818" s="12"/>
      <c r="L818" s="52"/>
      <c r="M818" s="62"/>
      <c r="O818" s="67"/>
      <c r="P818" s="68"/>
      <c r="Q818" s="68"/>
    </row>
    <row r="819" spans="2:17" s="10" customFormat="1" ht="15" customHeight="1">
      <c r="B819" s="11"/>
      <c r="C819" s="11"/>
      <c r="D819" s="11"/>
      <c r="E819" s="12"/>
      <c r="F819" s="12"/>
      <c r="G819" s="12"/>
      <c r="H819" s="12"/>
      <c r="I819" s="12"/>
      <c r="J819" s="12"/>
      <c r="L819" s="52"/>
      <c r="M819" s="62"/>
      <c r="O819" s="67"/>
      <c r="P819" s="68"/>
      <c r="Q819" s="68"/>
    </row>
    <row r="820" spans="2:17" s="10" customFormat="1" ht="15" customHeight="1">
      <c r="B820" s="11"/>
      <c r="C820" s="11"/>
      <c r="D820" s="11"/>
      <c r="E820" s="12"/>
      <c r="F820" s="12"/>
      <c r="G820" s="12"/>
      <c r="H820" s="12"/>
      <c r="I820" s="12"/>
      <c r="J820" s="12"/>
      <c r="L820" s="52"/>
      <c r="M820" s="62"/>
      <c r="O820" s="67"/>
      <c r="P820" s="68"/>
      <c r="Q820" s="68"/>
    </row>
    <row r="821" spans="2:17" s="10" customFormat="1" ht="15" customHeight="1">
      <c r="B821" s="11"/>
      <c r="C821" s="11"/>
      <c r="D821" s="11"/>
      <c r="E821" s="12"/>
      <c r="F821" s="12"/>
      <c r="G821" s="12"/>
      <c r="H821" s="12"/>
      <c r="I821" s="12"/>
      <c r="J821" s="12"/>
      <c r="L821" s="52"/>
      <c r="M821" s="62"/>
      <c r="O821" s="67"/>
      <c r="P821" s="68"/>
      <c r="Q821" s="68"/>
    </row>
    <row r="822" spans="2:17" s="10" customFormat="1" ht="15" customHeight="1">
      <c r="B822" s="11"/>
      <c r="C822" s="11"/>
      <c r="D822" s="11"/>
      <c r="E822" s="12"/>
      <c r="F822" s="12"/>
      <c r="G822" s="12"/>
      <c r="H822" s="12"/>
      <c r="I822" s="12"/>
      <c r="J822" s="12"/>
      <c r="L822" s="52"/>
      <c r="M822" s="62"/>
      <c r="O822" s="67"/>
      <c r="P822" s="68"/>
      <c r="Q822" s="68"/>
    </row>
    <row r="823" spans="2:17" s="10" customFormat="1" ht="15" customHeight="1">
      <c r="B823" s="11"/>
      <c r="C823" s="11"/>
      <c r="D823" s="11"/>
      <c r="E823" s="12"/>
      <c r="F823" s="12"/>
      <c r="G823" s="12"/>
      <c r="H823" s="12"/>
      <c r="I823" s="12"/>
      <c r="J823" s="12"/>
      <c r="L823" s="52"/>
      <c r="M823" s="62"/>
      <c r="O823" s="67"/>
      <c r="P823" s="68"/>
      <c r="Q823" s="68"/>
    </row>
    <row r="824" spans="2:17" s="10" customFormat="1" ht="15" customHeight="1">
      <c r="B824" s="11"/>
      <c r="C824" s="11"/>
      <c r="D824" s="11"/>
      <c r="E824" s="12"/>
      <c r="F824" s="12"/>
      <c r="G824" s="12"/>
      <c r="H824" s="12"/>
      <c r="I824" s="12"/>
      <c r="J824" s="12"/>
      <c r="L824" s="52"/>
      <c r="M824" s="62"/>
      <c r="O824" s="67"/>
      <c r="P824" s="68"/>
      <c r="Q824" s="68"/>
    </row>
    <row r="825" spans="2:17" s="10" customFormat="1" ht="15" customHeight="1">
      <c r="B825" s="11"/>
      <c r="C825" s="11"/>
      <c r="D825" s="11"/>
      <c r="E825" s="12"/>
      <c r="F825" s="12"/>
      <c r="G825" s="12"/>
      <c r="H825" s="12"/>
      <c r="I825" s="12"/>
      <c r="J825" s="12"/>
      <c r="L825" s="52"/>
      <c r="M825" s="62"/>
      <c r="O825" s="67"/>
      <c r="P825" s="68"/>
      <c r="Q825" s="68"/>
    </row>
    <row r="826" spans="2:17" s="10" customFormat="1" ht="15" customHeight="1">
      <c r="B826" s="11"/>
      <c r="C826" s="11"/>
      <c r="D826" s="11"/>
      <c r="E826" s="12"/>
      <c r="F826" s="12"/>
      <c r="G826" s="12"/>
      <c r="H826" s="12"/>
      <c r="I826" s="12"/>
      <c r="J826" s="12"/>
      <c r="L826" s="52"/>
      <c r="M826" s="62"/>
      <c r="O826" s="67"/>
      <c r="P826" s="68"/>
      <c r="Q826" s="68"/>
    </row>
    <row r="827" spans="2:17" s="10" customFormat="1" ht="15" customHeight="1">
      <c r="B827" s="11"/>
      <c r="C827" s="11"/>
      <c r="D827" s="11"/>
      <c r="E827" s="12"/>
      <c r="F827" s="12"/>
      <c r="G827" s="12"/>
      <c r="H827" s="12"/>
      <c r="I827" s="12"/>
      <c r="J827" s="12"/>
      <c r="L827" s="52"/>
      <c r="M827" s="62"/>
      <c r="O827" s="67"/>
      <c r="P827" s="68"/>
      <c r="Q827" s="68"/>
    </row>
    <row r="828" spans="2:17" s="10" customFormat="1" ht="15" customHeight="1">
      <c r="B828" s="11"/>
      <c r="C828" s="11"/>
      <c r="D828" s="11"/>
      <c r="E828" s="12"/>
      <c r="F828" s="12"/>
      <c r="G828" s="12"/>
      <c r="H828" s="12"/>
      <c r="I828" s="12"/>
      <c r="J828" s="12"/>
      <c r="L828" s="52"/>
      <c r="M828" s="62"/>
      <c r="O828" s="67"/>
      <c r="P828" s="68"/>
      <c r="Q828" s="68"/>
    </row>
    <row r="829" spans="2:17" s="10" customFormat="1" ht="15" customHeight="1">
      <c r="B829" s="11"/>
      <c r="C829" s="11"/>
      <c r="D829" s="11"/>
      <c r="E829" s="12"/>
      <c r="F829" s="12"/>
      <c r="G829" s="12"/>
      <c r="H829" s="12"/>
      <c r="I829" s="12"/>
      <c r="J829" s="12"/>
      <c r="L829" s="52"/>
      <c r="M829" s="62"/>
      <c r="O829" s="67"/>
      <c r="P829" s="68"/>
      <c r="Q829" s="68"/>
    </row>
    <row r="830" spans="2:17" s="10" customFormat="1" ht="15" customHeight="1">
      <c r="B830" s="11"/>
      <c r="C830" s="11"/>
      <c r="D830" s="11"/>
      <c r="E830" s="12"/>
      <c r="F830" s="12"/>
      <c r="G830" s="12"/>
      <c r="H830" s="12"/>
      <c r="I830" s="12"/>
      <c r="J830" s="12"/>
      <c r="L830" s="52"/>
      <c r="M830" s="62"/>
      <c r="O830" s="67"/>
      <c r="P830" s="68"/>
      <c r="Q830" s="68"/>
    </row>
    <row r="831" spans="2:17" s="10" customFormat="1" ht="15" customHeight="1">
      <c r="B831" s="11"/>
      <c r="C831" s="11"/>
      <c r="D831" s="11"/>
      <c r="E831" s="12"/>
      <c r="F831" s="12"/>
      <c r="G831" s="12"/>
      <c r="H831" s="12"/>
      <c r="I831" s="12"/>
      <c r="J831" s="12"/>
      <c r="L831" s="52"/>
      <c r="M831" s="62"/>
      <c r="O831" s="67"/>
      <c r="P831" s="68"/>
      <c r="Q831" s="68"/>
    </row>
    <row r="832" spans="2:17" s="10" customFormat="1" ht="15" customHeight="1">
      <c r="B832" s="11"/>
      <c r="C832" s="11"/>
      <c r="D832" s="11"/>
      <c r="E832" s="12"/>
      <c r="F832" s="12"/>
      <c r="G832" s="12"/>
      <c r="H832" s="12"/>
      <c r="I832" s="12"/>
      <c r="J832" s="12"/>
      <c r="L832" s="52"/>
      <c r="M832" s="62"/>
      <c r="O832" s="67"/>
      <c r="P832" s="68"/>
      <c r="Q832" s="68"/>
    </row>
    <row r="833" spans="2:17" s="10" customFormat="1" ht="15" customHeight="1">
      <c r="B833" s="11"/>
      <c r="C833" s="11"/>
      <c r="D833" s="11"/>
      <c r="E833" s="12"/>
      <c r="F833" s="12"/>
      <c r="G833" s="12"/>
      <c r="H833" s="12"/>
      <c r="I833" s="12"/>
      <c r="J833" s="12"/>
      <c r="L833" s="52"/>
      <c r="M833" s="62"/>
      <c r="O833" s="67"/>
      <c r="P833" s="68"/>
      <c r="Q833" s="68"/>
    </row>
    <row r="834" spans="2:17" s="10" customFormat="1" ht="15" customHeight="1">
      <c r="B834" s="11"/>
      <c r="C834" s="11"/>
      <c r="D834" s="11"/>
      <c r="E834" s="12"/>
      <c r="F834" s="12"/>
      <c r="G834" s="12"/>
      <c r="H834" s="12"/>
      <c r="I834" s="12"/>
      <c r="J834" s="12"/>
      <c r="L834" s="52"/>
      <c r="M834" s="62"/>
      <c r="O834" s="67"/>
      <c r="P834" s="68"/>
      <c r="Q834" s="68"/>
    </row>
    <row r="835" spans="2:17" s="10" customFormat="1" ht="15" customHeight="1">
      <c r="B835" s="11"/>
      <c r="C835" s="11"/>
      <c r="D835" s="11"/>
      <c r="E835" s="12"/>
      <c r="F835" s="12"/>
      <c r="G835" s="12"/>
      <c r="H835" s="12"/>
      <c r="I835" s="12"/>
      <c r="J835" s="12"/>
      <c r="L835" s="52"/>
      <c r="M835" s="62"/>
      <c r="O835" s="67"/>
      <c r="P835" s="68"/>
      <c r="Q835" s="68"/>
    </row>
    <row r="836" spans="2:17" s="10" customFormat="1" ht="15" customHeight="1">
      <c r="B836" s="11"/>
      <c r="C836" s="11"/>
      <c r="D836" s="11"/>
      <c r="E836" s="12"/>
      <c r="F836" s="12"/>
      <c r="G836" s="12"/>
      <c r="H836" s="12"/>
      <c r="I836" s="12"/>
      <c r="J836" s="12"/>
      <c r="L836" s="52"/>
      <c r="M836" s="62"/>
      <c r="O836" s="67"/>
      <c r="P836" s="68"/>
      <c r="Q836" s="68"/>
    </row>
    <row r="837" spans="2:17" s="10" customFormat="1" ht="15" customHeight="1">
      <c r="B837" s="11"/>
      <c r="C837" s="11"/>
      <c r="D837" s="11"/>
      <c r="E837" s="12"/>
      <c r="F837" s="12"/>
      <c r="G837" s="12"/>
      <c r="H837" s="12"/>
      <c r="I837" s="12"/>
      <c r="J837" s="12"/>
      <c r="L837" s="52"/>
      <c r="M837" s="62"/>
      <c r="O837" s="67"/>
      <c r="P837" s="68"/>
      <c r="Q837" s="68"/>
    </row>
    <row r="838" spans="2:17" s="10" customFormat="1" ht="15" customHeight="1">
      <c r="B838" s="11"/>
      <c r="C838" s="11"/>
      <c r="D838" s="11"/>
      <c r="E838" s="12"/>
      <c r="F838" s="12"/>
      <c r="G838" s="12"/>
      <c r="H838" s="12"/>
      <c r="I838" s="12"/>
      <c r="J838" s="12"/>
      <c r="L838" s="52"/>
      <c r="M838" s="62"/>
      <c r="O838" s="67"/>
      <c r="P838" s="68"/>
      <c r="Q838" s="68"/>
    </row>
    <row r="839" spans="2:17" s="10" customFormat="1" ht="15" customHeight="1">
      <c r="B839" s="11"/>
      <c r="C839" s="11"/>
      <c r="D839" s="11"/>
      <c r="E839" s="12"/>
      <c r="F839" s="12"/>
      <c r="G839" s="12"/>
      <c r="H839" s="12"/>
      <c r="I839" s="12"/>
      <c r="J839" s="12"/>
      <c r="L839" s="52"/>
      <c r="M839" s="62"/>
      <c r="O839" s="67"/>
      <c r="P839" s="68"/>
      <c r="Q839" s="68"/>
    </row>
    <row r="840" spans="2:17" s="10" customFormat="1" ht="15" customHeight="1">
      <c r="B840" s="11"/>
      <c r="C840" s="11"/>
      <c r="D840" s="11"/>
      <c r="E840" s="12"/>
      <c r="F840" s="12"/>
      <c r="G840" s="12"/>
      <c r="H840" s="12"/>
      <c r="I840" s="12"/>
      <c r="J840" s="12"/>
      <c r="L840" s="52"/>
      <c r="M840" s="62"/>
      <c r="O840" s="67"/>
      <c r="P840" s="68"/>
      <c r="Q840" s="68"/>
    </row>
    <row r="841" spans="2:17" s="10" customFormat="1" ht="15" customHeight="1">
      <c r="B841" s="11"/>
      <c r="C841" s="11"/>
      <c r="D841" s="11"/>
      <c r="E841" s="12"/>
      <c r="F841" s="12"/>
      <c r="G841" s="12"/>
      <c r="H841" s="12"/>
      <c r="I841" s="12"/>
      <c r="J841" s="12"/>
      <c r="L841" s="52"/>
      <c r="M841" s="62"/>
      <c r="O841" s="67"/>
      <c r="P841" s="68"/>
      <c r="Q841" s="68"/>
    </row>
    <row r="842" spans="2:17" s="10" customFormat="1" ht="15" customHeight="1">
      <c r="B842" s="11"/>
      <c r="C842" s="11"/>
      <c r="D842" s="11"/>
      <c r="E842" s="12"/>
      <c r="F842" s="12"/>
      <c r="G842" s="12"/>
      <c r="H842" s="12"/>
      <c r="I842" s="12"/>
      <c r="J842" s="12"/>
      <c r="L842" s="52"/>
      <c r="M842" s="62"/>
      <c r="O842" s="67"/>
      <c r="P842" s="68"/>
      <c r="Q842" s="68"/>
    </row>
    <row r="843" spans="2:17" s="10" customFormat="1" ht="15" customHeight="1">
      <c r="B843" s="11"/>
      <c r="C843" s="11"/>
      <c r="D843" s="11"/>
      <c r="E843" s="12"/>
      <c r="F843" s="12"/>
      <c r="G843" s="12"/>
      <c r="H843" s="12"/>
      <c r="I843" s="12"/>
      <c r="J843" s="12"/>
      <c r="L843" s="52"/>
      <c r="M843" s="62"/>
      <c r="O843" s="67"/>
      <c r="P843" s="68"/>
      <c r="Q843" s="68"/>
    </row>
    <row r="844" spans="2:17" s="10" customFormat="1" ht="15" customHeight="1">
      <c r="B844" s="11"/>
      <c r="C844" s="11"/>
      <c r="D844" s="11"/>
      <c r="E844" s="12"/>
      <c r="F844" s="12"/>
      <c r="G844" s="12"/>
      <c r="H844" s="12"/>
      <c r="I844" s="12"/>
      <c r="J844" s="12"/>
      <c r="L844" s="52"/>
      <c r="M844" s="62"/>
      <c r="O844" s="67"/>
      <c r="P844" s="68"/>
      <c r="Q844" s="68"/>
    </row>
    <row r="845" spans="2:17" s="10" customFormat="1" ht="15" customHeight="1">
      <c r="B845" s="11"/>
      <c r="C845" s="11"/>
      <c r="D845" s="11"/>
      <c r="E845" s="12"/>
      <c r="F845" s="12"/>
      <c r="G845" s="12"/>
      <c r="H845" s="12"/>
      <c r="I845" s="12"/>
      <c r="J845" s="12"/>
      <c r="L845" s="52"/>
      <c r="M845" s="62"/>
      <c r="O845" s="67"/>
      <c r="P845" s="68"/>
      <c r="Q845" s="68"/>
    </row>
    <row r="846" spans="2:17" s="10" customFormat="1" ht="15" customHeight="1">
      <c r="B846" s="11"/>
      <c r="C846" s="11"/>
      <c r="D846" s="11"/>
      <c r="E846" s="12"/>
      <c r="F846" s="12"/>
      <c r="G846" s="12"/>
      <c r="H846" s="12"/>
      <c r="I846" s="12"/>
      <c r="J846" s="12"/>
      <c r="L846" s="52"/>
      <c r="M846" s="62"/>
      <c r="O846" s="67"/>
      <c r="P846" s="68"/>
      <c r="Q846" s="68"/>
    </row>
    <row r="847" spans="2:17" s="10" customFormat="1" ht="15" customHeight="1">
      <c r="B847" s="11"/>
      <c r="C847" s="11"/>
      <c r="D847" s="11"/>
      <c r="E847" s="12"/>
      <c r="F847" s="12"/>
      <c r="G847" s="12"/>
      <c r="H847" s="12"/>
      <c r="I847" s="12"/>
      <c r="J847" s="12"/>
      <c r="L847" s="52"/>
      <c r="M847" s="62"/>
      <c r="O847" s="67"/>
      <c r="P847" s="68"/>
      <c r="Q847" s="68"/>
    </row>
    <row r="848" spans="2:17" s="10" customFormat="1" ht="15" customHeight="1">
      <c r="B848" s="11"/>
      <c r="C848" s="11"/>
      <c r="D848" s="11"/>
      <c r="E848" s="12"/>
      <c r="F848" s="12"/>
      <c r="G848" s="12"/>
      <c r="H848" s="12"/>
      <c r="I848" s="12"/>
      <c r="J848" s="12"/>
      <c r="L848" s="52"/>
      <c r="M848" s="62"/>
      <c r="O848" s="67"/>
      <c r="P848" s="68"/>
      <c r="Q848" s="68"/>
    </row>
    <row r="849" spans="2:17" s="10" customFormat="1" ht="15" customHeight="1">
      <c r="B849" s="11"/>
      <c r="C849" s="11"/>
      <c r="D849" s="11"/>
      <c r="E849" s="12"/>
      <c r="F849" s="12"/>
      <c r="G849" s="12"/>
      <c r="H849" s="12"/>
      <c r="I849" s="12"/>
      <c r="J849" s="12"/>
      <c r="L849" s="52"/>
      <c r="M849" s="62"/>
      <c r="O849" s="67"/>
      <c r="P849" s="68"/>
      <c r="Q849" s="68"/>
    </row>
    <row r="850" spans="2:17" s="10" customFormat="1" ht="15" customHeight="1">
      <c r="B850" s="11"/>
      <c r="C850" s="11"/>
      <c r="D850" s="11"/>
      <c r="E850" s="12"/>
      <c r="F850" s="12"/>
      <c r="G850" s="12"/>
      <c r="H850" s="12"/>
      <c r="I850" s="12"/>
      <c r="J850" s="12"/>
      <c r="L850" s="52"/>
      <c r="M850" s="62"/>
      <c r="O850" s="67"/>
      <c r="P850" s="68"/>
      <c r="Q850" s="68"/>
    </row>
    <row r="851" spans="2:17" s="10" customFormat="1" ht="15" customHeight="1">
      <c r="B851" s="11"/>
      <c r="C851" s="11"/>
      <c r="D851" s="11"/>
      <c r="E851" s="12"/>
      <c r="F851" s="12"/>
      <c r="G851" s="12"/>
      <c r="H851" s="12"/>
      <c r="I851" s="12"/>
      <c r="J851" s="12"/>
      <c r="L851" s="52"/>
      <c r="M851" s="62"/>
      <c r="O851" s="67"/>
      <c r="P851" s="68"/>
      <c r="Q851" s="68"/>
    </row>
    <row r="852" spans="2:17" s="10" customFormat="1" ht="15" customHeight="1">
      <c r="B852" s="11"/>
      <c r="C852" s="11"/>
      <c r="D852" s="11"/>
      <c r="E852" s="12"/>
      <c r="F852" s="12"/>
      <c r="G852" s="12"/>
      <c r="H852" s="12"/>
      <c r="I852" s="12"/>
      <c r="J852" s="12"/>
      <c r="L852" s="52"/>
      <c r="M852" s="62"/>
      <c r="O852" s="67"/>
      <c r="P852" s="68"/>
      <c r="Q852" s="68"/>
    </row>
    <row r="853" spans="2:17" s="10" customFormat="1" ht="15" customHeight="1">
      <c r="B853" s="11"/>
      <c r="C853" s="11"/>
      <c r="D853" s="11"/>
      <c r="E853" s="12"/>
      <c r="F853" s="12"/>
      <c r="G853" s="12"/>
      <c r="H853" s="12"/>
      <c r="I853" s="12"/>
      <c r="J853" s="12"/>
      <c r="L853" s="52"/>
      <c r="M853" s="62"/>
      <c r="O853" s="67"/>
      <c r="P853" s="68"/>
      <c r="Q853" s="68"/>
    </row>
    <row r="854" spans="2:17" s="10" customFormat="1" ht="15" customHeight="1">
      <c r="B854" s="11"/>
      <c r="C854" s="11"/>
      <c r="D854" s="11"/>
      <c r="E854" s="12"/>
      <c r="F854" s="12"/>
      <c r="G854" s="12"/>
      <c r="H854" s="12"/>
      <c r="I854" s="12"/>
      <c r="J854" s="12"/>
      <c r="L854" s="52"/>
      <c r="M854" s="62"/>
      <c r="O854" s="67"/>
      <c r="P854" s="68"/>
      <c r="Q854" s="68"/>
    </row>
    <row r="855" spans="2:17" s="10" customFormat="1" ht="15" customHeight="1">
      <c r="B855" s="11"/>
      <c r="C855" s="11"/>
      <c r="D855" s="11"/>
      <c r="E855" s="12"/>
      <c r="F855" s="12"/>
      <c r="G855" s="12"/>
      <c r="H855" s="12"/>
      <c r="I855" s="12"/>
      <c r="J855" s="12"/>
      <c r="L855" s="52"/>
      <c r="M855" s="62"/>
      <c r="O855" s="67"/>
      <c r="P855" s="68"/>
      <c r="Q855" s="68"/>
    </row>
    <row r="856" spans="2:17" s="10" customFormat="1" ht="15" customHeight="1">
      <c r="B856" s="11"/>
      <c r="C856" s="11"/>
      <c r="D856" s="11"/>
      <c r="E856" s="12"/>
      <c r="F856" s="12"/>
      <c r="G856" s="12"/>
      <c r="H856" s="12"/>
      <c r="I856" s="12"/>
      <c r="J856" s="12"/>
      <c r="L856" s="52"/>
      <c r="M856" s="62"/>
      <c r="O856" s="67"/>
      <c r="P856" s="68"/>
      <c r="Q856" s="68"/>
    </row>
    <row r="857" spans="2:17" s="10" customFormat="1" ht="15" customHeight="1">
      <c r="B857" s="11"/>
      <c r="C857" s="11"/>
      <c r="D857" s="11"/>
      <c r="E857" s="12"/>
      <c r="F857" s="12"/>
      <c r="G857" s="12"/>
      <c r="H857" s="12"/>
      <c r="I857" s="12"/>
      <c r="J857" s="12"/>
      <c r="L857" s="52"/>
      <c r="M857" s="62"/>
      <c r="O857" s="67"/>
      <c r="P857" s="68"/>
      <c r="Q857" s="68"/>
    </row>
    <row r="858" spans="2:17" s="10" customFormat="1" ht="15" customHeight="1">
      <c r="B858" s="11"/>
      <c r="C858" s="11"/>
      <c r="D858" s="11"/>
      <c r="E858" s="12"/>
      <c r="F858" s="12"/>
      <c r="G858" s="12"/>
      <c r="H858" s="12"/>
      <c r="I858" s="12"/>
      <c r="J858" s="12"/>
      <c r="L858" s="52"/>
      <c r="M858" s="62"/>
      <c r="O858" s="67"/>
      <c r="P858" s="68"/>
      <c r="Q858" s="68"/>
    </row>
    <row r="859" spans="2:17" s="10" customFormat="1" ht="15" customHeight="1">
      <c r="B859" s="11"/>
      <c r="C859" s="11"/>
      <c r="D859" s="11"/>
      <c r="E859" s="12"/>
      <c r="F859" s="12"/>
      <c r="G859" s="12"/>
      <c r="H859" s="12"/>
      <c r="I859" s="12"/>
      <c r="J859" s="12"/>
      <c r="L859" s="52"/>
      <c r="M859" s="62"/>
      <c r="O859" s="67"/>
      <c r="P859" s="68"/>
      <c r="Q859" s="68"/>
    </row>
    <row r="860" spans="2:17" s="10" customFormat="1" ht="15" customHeight="1">
      <c r="B860" s="11"/>
      <c r="C860" s="11"/>
      <c r="D860" s="11"/>
      <c r="E860" s="12"/>
      <c r="F860" s="12"/>
      <c r="G860" s="12"/>
      <c r="H860" s="12"/>
      <c r="I860" s="12"/>
      <c r="J860" s="12"/>
      <c r="L860" s="52"/>
      <c r="M860" s="62"/>
      <c r="O860" s="67"/>
      <c r="P860" s="68"/>
      <c r="Q860" s="68"/>
    </row>
    <row r="861" spans="2:17" s="10" customFormat="1" ht="15" customHeight="1">
      <c r="B861" s="11"/>
      <c r="C861" s="11"/>
      <c r="D861" s="11"/>
      <c r="E861" s="12"/>
      <c r="F861" s="12"/>
      <c r="G861" s="12"/>
      <c r="H861" s="12"/>
      <c r="I861" s="12"/>
      <c r="J861" s="12"/>
      <c r="L861" s="52"/>
      <c r="M861" s="62"/>
      <c r="O861" s="67"/>
      <c r="P861" s="68"/>
      <c r="Q861" s="68"/>
    </row>
    <row r="862" spans="2:17" s="10" customFormat="1" ht="15" customHeight="1">
      <c r="B862" s="11"/>
      <c r="C862" s="11"/>
      <c r="D862" s="11"/>
      <c r="E862" s="12"/>
      <c r="F862" s="12"/>
      <c r="G862" s="12"/>
      <c r="H862" s="12"/>
      <c r="I862" s="12"/>
      <c r="J862" s="12"/>
      <c r="L862" s="52"/>
      <c r="M862" s="62"/>
      <c r="O862" s="67"/>
      <c r="P862" s="68"/>
      <c r="Q862" s="68"/>
    </row>
    <row r="863" spans="2:17" s="10" customFormat="1" ht="15" customHeight="1">
      <c r="B863" s="11"/>
      <c r="C863" s="11"/>
      <c r="D863" s="11"/>
      <c r="E863" s="12"/>
      <c r="F863" s="12"/>
      <c r="G863" s="12"/>
      <c r="H863" s="12"/>
      <c r="I863" s="12"/>
      <c r="J863" s="12"/>
      <c r="L863" s="52"/>
      <c r="M863" s="62"/>
      <c r="O863" s="67"/>
      <c r="P863" s="68"/>
      <c r="Q863" s="68"/>
    </row>
    <row r="864" spans="2:17" s="10" customFormat="1" ht="15" customHeight="1">
      <c r="B864" s="11"/>
      <c r="C864" s="11"/>
      <c r="D864" s="11"/>
      <c r="E864" s="12"/>
      <c r="F864" s="12"/>
      <c r="G864" s="12"/>
      <c r="H864" s="12"/>
      <c r="I864" s="12"/>
      <c r="J864" s="12"/>
      <c r="L864" s="52"/>
      <c r="M864" s="62"/>
      <c r="O864" s="67"/>
      <c r="P864" s="68"/>
      <c r="Q864" s="68"/>
    </row>
    <row r="865" spans="2:17" s="10" customFormat="1" ht="15" customHeight="1">
      <c r="B865" s="11"/>
      <c r="C865" s="11"/>
      <c r="D865" s="11"/>
      <c r="E865" s="12"/>
      <c r="F865" s="12"/>
      <c r="G865" s="12"/>
      <c r="H865" s="12"/>
      <c r="I865" s="12"/>
      <c r="J865" s="12"/>
      <c r="L865" s="52"/>
      <c r="M865" s="62"/>
      <c r="O865" s="67"/>
      <c r="P865" s="68"/>
      <c r="Q865" s="68"/>
    </row>
    <row r="866" spans="2:17" s="10" customFormat="1" ht="15" customHeight="1">
      <c r="B866" s="11"/>
      <c r="C866" s="11"/>
      <c r="D866" s="11"/>
      <c r="E866" s="12"/>
      <c r="F866" s="12"/>
      <c r="G866" s="12"/>
      <c r="H866" s="12"/>
      <c r="I866" s="12"/>
      <c r="J866" s="12"/>
      <c r="L866" s="52"/>
      <c r="M866" s="62"/>
      <c r="O866" s="67"/>
      <c r="P866" s="68"/>
      <c r="Q866" s="68"/>
    </row>
    <row r="867" spans="2:17" s="10" customFormat="1" ht="15" customHeight="1">
      <c r="B867" s="11"/>
      <c r="C867" s="11"/>
      <c r="D867" s="11"/>
      <c r="E867" s="12"/>
      <c r="F867" s="12"/>
      <c r="G867" s="12"/>
      <c r="H867" s="12"/>
      <c r="I867" s="12"/>
      <c r="J867" s="12"/>
      <c r="L867" s="52"/>
      <c r="M867" s="62"/>
      <c r="O867" s="67"/>
      <c r="P867" s="68"/>
      <c r="Q867" s="68"/>
    </row>
    <row r="868" spans="2:17" s="10" customFormat="1" ht="15" customHeight="1">
      <c r="B868" s="11"/>
      <c r="C868" s="11"/>
      <c r="D868" s="11"/>
      <c r="E868" s="12"/>
      <c r="F868" s="12"/>
      <c r="G868" s="12"/>
      <c r="H868" s="12"/>
      <c r="I868" s="12"/>
      <c r="J868" s="12"/>
      <c r="L868" s="52"/>
      <c r="M868" s="62"/>
      <c r="O868" s="67"/>
      <c r="P868" s="68"/>
      <c r="Q868" s="68"/>
    </row>
    <row r="869" spans="2:17" s="10" customFormat="1" ht="15" customHeight="1">
      <c r="B869" s="11"/>
      <c r="C869" s="11"/>
      <c r="D869" s="11"/>
      <c r="E869" s="12"/>
      <c r="F869" s="12"/>
      <c r="G869" s="12"/>
      <c r="H869" s="12"/>
      <c r="I869" s="12"/>
      <c r="J869" s="12"/>
      <c r="L869" s="52"/>
      <c r="M869" s="62"/>
      <c r="O869" s="67"/>
      <c r="P869" s="68"/>
      <c r="Q869" s="68"/>
    </row>
    <row r="870" spans="2:17" s="10" customFormat="1" ht="15" customHeight="1">
      <c r="B870" s="11"/>
      <c r="C870" s="11"/>
      <c r="D870" s="11"/>
      <c r="E870" s="12"/>
      <c r="F870" s="12"/>
      <c r="G870" s="12"/>
      <c r="H870" s="12"/>
      <c r="I870" s="12"/>
      <c r="J870" s="12"/>
      <c r="L870" s="52"/>
      <c r="M870" s="62"/>
      <c r="O870" s="67"/>
      <c r="P870" s="68"/>
      <c r="Q870" s="68"/>
    </row>
    <row r="871" spans="2:17" s="10" customFormat="1" ht="15" customHeight="1">
      <c r="B871" s="11"/>
      <c r="C871" s="11"/>
      <c r="D871" s="11"/>
      <c r="E871" s="12"/>
      <c r="F871" s="12"/>
      <c r="G871" s="12"/>
      <c r="H871" s="12"/>
      <c r="I871" s="12"/>
      <c r="J871" s="12"/>
      <c r="L871" s="52"/>
      <c r="M871" s="62"/>
      <c r="O871" s="67"/>
      <c r="P871" s="68"/>
      <c r="Q871" s="68"/>
    </row>
    <row r="872" spans="2:17" s="10" customFormat="1" ht="15" customHeight="1">
      <c r="B872" s="11"/>
      <c r="C872" s="11"/>
      <c r="D872" s="11"/>
      <c r="E872" s="12"/>
      <c r="F872" s="12"/>
      <c r="G872" s="12"/>
      <c r="H872" s="12"/>
      <c r="I872" s="12"/>
      <c r="J872" s="12"/>
      <c r="L872" s="52"/>
      <c r="M872" s="62"/>
      <c r="O872" s="67"/>
      <c r="P872" s="68"/>
      <c r="Q872" s="68"/>
    </row>
    <row r="873" spans="2:17" s="10" customFormat="1" ht="15" customHeight="1">
      <c r="B873" s="11"/>
      <c r="C873" s="11"/>
      <c r="D873" s="11"/>
      <c r="E873" s="12"/>
      <c r="F873" s="12"/>
      <c r="G873" s="12"/>
      <c r="H873" s="12"/>
      <c r="I873" s="12"/>
      <c r="J873" s="12"/>
      <c r="L873" s="52"/>
      <c r="M873" s="62"/>
      <c r="O873" s="67"/>
      <c r="P873" s="68"/>
      <c r="Q873" s="68"/>
    </row>
    <row r="874" spans="2:17" s="10" customFormat="1" ht="15" customHeight="1">
      <c r="B874" s="11"/>
      <c r="C874" s="11"/>
      <c r="D874" s="11"/>
      <c r="E874" s="12"/>
      <c r="F874" s="12"/>
      <c r="G874" s="12"/>
      <c r="H874" s="12"/>
      <c r="I874" s="12"/>
      <c r="J874" s="12"/>
      <c r="L874" s="52"/>
      <c r="M874" s="62"/>
      <c r="O874" s="67"/>
      <c r="P874" s="68"/>
      <c r="Q874" s="68"/>
    </row>
    <row r="875" spans="2:17" s="10" customFormat="1" ht="15" customHeight="1">
      <c r="B875" s="11"/>
      <c r="C875" s="11"/>
      <c r="D875" s="11"/>
      <c r="E875" s="12"/>
      <c r="F875" s="12"/>
      <c r="G875" s="12"/>
      <c r="H875" s="12"/>
      <c r="I875" s="12"/>
      <c r="J875" s="12"/>
      <c r="L875" s="52"/>
      <c r="M875" s="62"/>
      <c r="O875" s="67"/>
      <c r="P875" s="68"/>
      <c r="Q875" s="68"/>
    </row>
    <row r="876" spans="2:17" s="10" customFormat="1" ht="15" customHeight="1">
      <c r="B876" s="11"/>
      <c r="C876" s="11"/>
      <c r="D876" s="11"/>
      <c r="E876" s="12"/>
      <c r="F876" s="12"/>
      <c r="G876" s="12"/>
      <c r="H876" s="12"/>
      <c r="I876" s="12"/>
      <c r="J876" s="12"/>
      <c r="L876" s="52"/>
      <c r="M876" s="62"/>
      <c r="O876" s="67"/>
      <c r="P876" s="68"/>
      <c r="Q876" s="68"/>
    </row>
    <row r="877" spans="2:17" s="10" customFormat="1" ht="15" customHeight="1">
      <c r="B877" s="11"/>
      <c r="C877" s="11"/>
      <c r="D877" s="11"/>
      <c r="E877" s="12"/>
      <c r="F877" s="12"/>
      <c r="G877" s="12"/>
      <c r="H877" s="12"/>
      <c r="I877" s="12"/>
      <c r="J877" s="12"/>
      <c r="L877" s="52"/>
      <c r="M877" s="62"/>
      <c r="O877" s="67"/>
      <c r="P877" s="68"/>
      <c r="Q877" s="68"/>
    </row>
    <row r="878" spans="2:17" s="10" customFormat="1" ht="15" customHeight="1">
      <c r="B878" s="11"/>
      <c r="C878" s="11"/>
      <c r="D878" s="11"/>
      <c r="E878" s="12"/>
      <c r="F878" s="12"/>
      <c r="G878" s="12"/>
      <c r="H878" s="12"/>
      <c r="I878" s="12"/>
      <c r="J878" s="12"/>
      <c r="L878" s="52"/>
      <c r="M878" s="62"/>
      <c r="O878" s="67"/>
      <c r="P878" s="68"/>
      <c r="Q878" s="68"/>
    </row>
    <row r="879" spans="2:17" s="10" customFormat="1" ht="15" customHeight="1">
      <c r="B879" s="11"/>
      <c r="C879" s="11"/>
      <c r="D879" s="11"/>
      <c r="E879" s="12"/>
      <c r="F879" s="12"/>
      <c r="G879" s="12"/>
      <c r="H879" s="12"/>
      <c r="I879" s="12"/>
      <c r="J879" s="12"/>
      <c r="L879" s="52"/>
      <c r="M879" s="62"/>
      <c r="O879" s="67"/>
      <c r="P879" s="68"/>
      <c r="Q879" s="68"/>
    </row>
    <row r="880" spans="2:17" s="10" customFormat="1" ht="15" customHeight="1">
      <c r="B880" s="11"/>
      <c r="C880" s="11"/>
      <c r="D880" s="11"/>
      <c r="E880" s="12"/>
      <c r="F880" s="12"/>
      <c r="G880" s="12"/>
      <c r="H880" s="12"/>
      <c r="I880" s="12"/>
      <c r="J880" s="12"/>
      <c r="L880" s="52"/>
      <c r="M880" s="62"/>
      <c r="O880" s="67"/>
      <c r="P880" s="68"/>
      <c r="Q880" s="68"/>
    </row>
    <row r="881" spans="2:17" s="10" customFormat="1" ht="15" customHeight="1">
      <c r="B881" s="11"/>
      <c r="C881" s="11"/>
      <c r="D881" s="11"/>
      <c r="E881" s="12"/>
      <c r="F881" s="12"/>
      <c r="G881" s="12"/>
      <c r="H881" s="12"/>
      <c r="I881" s="12"/>
      <c r="J881" s="12"/>
      <c r="L881" s="52"/>
      <c r="M881" s="62"/>
      <c r="O881" s="67"/>
      <c r="P881" s="68"/>
      <c r="Q881" s="68"/>
    </row>
    <row r="882" spans="2:17" s="10" customFormat="1" ht="15" customHeight="1">
      <c r="B882" s="11"/>
      <c r="C882" s="11"/>
      <c r="D882" s="11"/>
      <c r="E882" s="12"/>
      <c r="F882" s="12"/>
      <c r="G882" s="12"/>
      <c r="H882" s="12"/>
      <c r="I882" s="12"/>
      <c r="J882" s="12"/>
      <c r="L882" s="52"/>
      <c r="M882" s="62"/>
      <c r="O882" s="67"/>
      <c r="P882" s="68"/>
      <c r="Q882" s="68"/>
    </row>
    <row r="883" spans="2:17" s="10" customFormat="1" ht="15" customHeight="1">
      <c r="B883" s="11"/>
      <c r="C883" s="11"/>
      <c r="D883" s="11"/>
      <c r="E883" s="12"/>
      <c r="F883" s="12"/>
      <c r="G883" s="12"/>
      <c r="H883" s="12"/>
      <c r="I883" s="12"/>
      <c r="J883" s="12"/>
      <c r="L883" s="52"/>
      <c r="M883" s="62"/>
      <c r="O883" s="67"/>
      <c r="P883" s="68"/>
      <c r="Q883" s="68"/>
    </row>
    <row r="884" spans="2:17" s="10" customFormat="1" ht="15" customHeight="1">
      <c r="B884" s="11"/>
      <c r="C884" s="11"/>
      <c r="D884" s="11"/>
      <c r="E884" s="12"/>
      <c r="F884" s="12"/>
      <c r="G884" s="12"/>
      <c r="H884" s="12"/>
      <c r="I884" s="12"/>
      <c r="J884" s="12"/>
      <c r="L884" s="52"/>
      <c r="M884" s="62"/>
      <c r="O884" s="67"/>
      <c r="P884" s="68"/>
      <c r="Q884" s="68"/>
    </row>
    <row r="885" spans="2:17" s="10" customFormat="1" ht="15" customHeight="1">
      <c r="B885" s="11"/>
      <c r="C885" s="11"/>
      <c r="D885" s="11"/>
      <c r="E885" s="12"/>
      <c r="F885" s="12"/>
      <c r="G885" s="12"/>
      <c r="H885" s="12"/>
      <c r="I885" s="12"/>
      <c r="J885" s="12"/>
      <c r="L885" s="52"/>
      <c r="M885" s="62"/>
      <c r="O885" s="67"/>
      <c r="P885" s="68"/>
      <c r="Q885" s="68"/>
    </row>
    <row r="886" spans="2:17" s="10" customFormat="1" ht="15" customHeight="1">
      <c r="B886" s="11"/>
      <c r="C886" s="11"/>
      <c r="D886" s="11"/>
      <c r="E886" s="12"/>
      <c r="F886" s="12"/>
      <c r="G886" s="12"/>
      <c r="H886" s="12"/>
      <c r="I886" s="12"/>
      <c r="J886" s="12"/>
      <c r="L886" s="52"/>
      <c r="M886" s="62"/>
      <c r="O886" s="67"/>
      <c r="P886" s="68"/>
      <c r="Q886" s="68"/>
    </row>
    <row r="887" spans="2:17" s="10" customFormat="1" ht="15" customHeight="1">
      <c r="B887" s="11"/>
      <c r="C887" s="11"/>
      <c r="D887" s="11"/>
      <c r="E887" s="12"/>
      <c r="F887" s="12"/>
      <c r="G887" s="12"/>
      <c r="H887" s="12"/>
      <c r="I887" s="12"/>
      <c r="J887" s="12"/>
      <c r="L887" s="52"/>
      <c r="M887" s="62"/>
      <c r="O887" s="67"/>
      <c r="P887" s="68"/>
      <c r="Q887" s="68"/>
    </row>
    <row r="888" spans="2:17" s="10" customFormat="1" ht="15" customHeight="1">
      <c r="B888" s="11"/>
      <c r="C888" s="11"/>
      <c r="D888" s="11"/>
      <c r="E888" s="12"/>
      <c r="F888" s="12"/>
      <c r="G888" s="12"/>
      <c r="H888" s="12"/>
      <c r="I888" s="12"/>
      <c r="J888" s="12"/>
      <c r="L888" s="52"/>
      <c r="M888" s="62"/>
      <c r="O888" s="67"/>
      <c r="P888" s="68"/>
      <c r="Q888" s="68"/>
    </row>
    <row r="889" spans="2:17" s="10" customFormat="1" ht="15" customHeight="1">
      <c r="B889" s="11"/>
      <c r="C889" s="11"/>
      <c r="D889" s="11"/>
      <c r="E889" s="12"/>
      <c r="F889" s="12"/>
      <c r="G889" s="12"/>
      <c r="H889" s="12"/>
      <c r="I889" s="12"/>
      <c r="J889" s="12"/>
      <c r="L889" s="52"/>
      <c r="M889" s="62"/>
      <c r="O889" s="67"/>
      <c r="P889" s="68"/>
      <c r="Q889" s="68"/>
    </row>
    <row r="890" spans="2:17" s="10" customFormat="1" ht="15" customHeight="1">
      <c r="B890" s="11"/>
      <c r="C890" s="11"/>
      <c r="D890" s="11"/>
      <c r="E890" s="12"/>
      <c r="F890" s="12"/>
      <c r="G890" s="12"/>
      <c r="H890" s="12"/>
      <c r="I890" s="12"/>
      <c r="J890" s="12"/>
      <c r="L890" s="52"/>
      <c r="M890" s="62"/>
      <c r="O890" s="67"/>
      <c r="P890" s="68"/>
      <c r="Q890" s="68"/>
    </row>
    <row r="891" spans="2:17" s="10" customFormat="1" ht="15" customHeight="1">
      <c r="B891" s="11"/>
      <c r="C891" s="11"/>
      <c r="D891" s="11"/>
      <c r="E891" s="12"/>
      <c r="F891" s="12"/>
      <c r="G891" s="12"/>
      <c r="H891" s="12"/>
      <c r="I891" s="12"/>
      <c r="J891" s="12"/>
      <c r="L891" s="52"/>
      <c r="M891" s="62"/>
      <c r="O891" s="67"/>
      <c r="P891" s="68"/>
      <c r="Q891" s="68"/>
    </row>
    <row r="892" spans="2:17" s="10" customFormat="1" ht="15" customHeight="1">
      <c r="B892" s="11"/>
      <c r="C892" s="11"/>
      <c r="D892" s="11"/>
      <c r="E892" s="12"/>
      <c r="F892" s="12"/>
      <c r="G892" s="12"/>
      <c r="H892" s="12"/>
      <c r="I892" s="12"/>
      <c r="J892" s="12"/>
      <c r="L892" s="52"/>
      <c r="M892" s="62"/>
      <c r="O892" s="67"/>
      <c r="P892" s="68"/>
      <c r="Q892" s="68"/>
    </row>
    <row r="893" spans="2:17" s="10" customFormat="1" ht="15" customHeight="1">
      <c r="B893" s="11"/>
      <c r="C893" s="11"/>
      <c r="D893" s="11"/>
      <c r="E893" s="12"/>
      <c r="F893" s="12"/>
      <c r="G893" s="12"/>
      <c r="H893" s="12"/>
      <c r="I893" s="12"/>
      <c r="J893" s="12"/>
      <c r="L893" s="52"/>
      <c r="M893" s="62"/>
      <c r="O893" s="67"/>
      <c r="P893" s="68"/>
      <c r="Q893" s="68"/>
    </row>
    <row r="894" spans="2:17" s="10" customFormat="1" ht="15" customHeight="1">
      <c r="B894" s="11"/>
      <c r="C894" s="11"/>
      <c r="D894" s="11"/>
      <c r="E894" s="12"/>
      <c r="F894" s="12"/>
      <c r="G894" s="12"/>
      <c r="H894" s="12"/>
      <c r="I894" s="12"/>
      <c r="J894" s="12"/>
      <c r="L894" s="52"/>
      <c r="M894" s="62"/>
      <c r="O894" s="67"/>
      <c r="P894" s="68"/>
      <c r="Q894" s="68"/>
    </row>
    <row r="895" spans="2:17" s="10" customFormat="1" ht="15" customHeight="1">
      <c r="B895" s="11"/>
      <c r="C895" s="11"/>
      <c r="D895" s="11"/>
      <c r="E895" s="12"/>
      <c r="F895" s="12"/>
      <c r="G895" s="12"/>
      <c r="H895" s="12"/>
      <c r="I895" s="12"/>
      <c r="J895" s="12"/>
      <c r="L895" s="52"/>
      <c r="M895" s="62"/>
      <c r="O895" s="67"/>
      <c r="P895" s="68"/>
      <c r="Q895" s="68"/>
    </row>
    <row r="896" spans="2:17" s="10" customFormat="1" ht="15" customHeight="1">
      <c r="B896" s="11"/>
      <c r="C896" s="11"/>
      <c r="D896" s="11"/>
      <c r="E896" s="12"/>
      <c r="F896" s="12"/>
      <c r="G896" s="12"/>
      <c r="H896" s="12"/>
      <c r="I896" s="12"/>
      <c r="J896" s="12"/>
      <c r="L896" s="52"/>
      <c r="M896" s="62"/>
      <c r="O896" s="67"/>
      <c r="P896" s="68"/>
      <c r="Q896" s="68"/>
    </row>
    <row r="897" spans="2:17" s="10" customFormat="1" ht="15" customHeight="1">
      <c r="B897" s="11"/>
      <c r="C897" s="11"/>
      <c r="D897" s="11"/>
      <c r="E897" s="12"/>
      <c r="F897" s="12"/>
      <c r="G897" s="12"/>
      <c r="H897" s="12"/>
      <c r="I897" s="12"/>
      <c r="J897" s="12"/>
      <c r="L897" s="52"/>
      <c r="M897" s="62"/>
      <c r="O897" s="67"/>
      <c r="P897" s="68"/>
      <c r="Q897" s="68"/>
    </row>
    <row r="898" spans="2:17" s="10" customFormat="1" ht="15" customHeight="1">
      <c r="B898" s="11"/>
      <c r="C898" s="11"/>
      <c r="D898" s="11"/>
      <c r="E898" s="12"/>
      <c r="F898" s="12"/>
      <c r="G898" s="12"/>
      <c r="H898" s="12"/>
      <c r="I898" s="12"/>
      <c r="J898" s="12"/>
      <c r="L898" s="52"/>
      <c r="M898" s="62"/>
      <c r="O898" s="67"/>
      <c r="P898" s="68"/>
      <c r="Q898" s="68"/>
    </row>
    <row r="899" spans="2:17" s="10" customFormat="1" ht="15" customHeight="1">
      <c r="B899" s="11"/>
      <c r="C899" s="11"/>
      <c r="D899" s="11"/>
      <c r="E899" s="12"/>
      <c r="F899" s="12"/>
      <c r="G899" s="12"/>
      <c r="H899" s="12"/>
      <c r="I899" s="12"/>
      <c r="J899" s="12"/>
      <c r="L899" s="52"/>
      <c r="M899" s="62"/>
      <c r="O899" s="67"/>
      <c r="P899" s="68"/>
      <c r="Q899" s="68"/>
    </row>
    <row r="900" spans="2:17" s="10" customFormat="1" ht="15" customHeight="1">
      <c r="B900" s="11"/>
      <c r="C900" s="11"/>
      <c r="D900" s="11"/>
      <c r="E900" s="12"/>
      <c r="F900" s="12"/>
      <c r="G900" s="12"/>
      <c r="H900" s="12"/>
      <c r="I900" s="12"/>
      <c r="J900" s="12"/>
      <c r="L900" s="52"/>
      <c r="M900" s="62"/>
      <c r="O900" s="67"/>
      <c r="P900" s="68"/>
      <c r="Q900" s="68"/>
    </row>
    <row r="901" spans="2:17" s="10" customFormat="1" ht="15" customHeight="1">
      <c r="B901" s="11"/>
      <c r="C901" s="11"/>
      <c r="D901" s="11"/>
      <c r="E901" s="12"/>
      <c r="F901" s="12"/>
      <c r="G901" s="12"/>
      <c r="H901" s="12"/>
      <c r="I901" s="12"/>
      <c r="J901" s="12"/>
      <c r="L901" s="52"/>
      <c r="M901" s="62"/>
      <c r="O901" s="67"/>
      <c r="P901" s="68"/>
      <c r="Q901" s="68"/>
    </row>
    <row r="902" spans="2:17" s="10" customFormat="1" ht="15" customHeight="1">
      <c r="B902" s="11"/>
      <c r="C902" s="11"/>
      <c r="D902" s="11"/>
      <c r="E902" s="12"/>
      <c r="F902" s="12"/>
      <c r="G902" s="12"/>
      <c r="H902" s="12"/>
      <c r="I902" s="12"/>
      <c r="J902" s="12"/>
      <c r="L902" s="52"/>
      <c r="M902" s="62"/>
      <c r="O902" s="67"/>
      <c r="P902" s="68"/>
      <c r="Q902" s="68"/>
    </row>
    <row r="903" spans="2:17" s="10" customFormat="1" ht="15" customHeight="1">
      <c r="B903" s="11"/>
      <c r="C903" s="11"/>
      <c r="D903" s="11"/>
      <c r="E903" s="12"/>
      <c r="F903" s="12"/>
      <c r="G903" s="12"/>
      <c r="H903" s="12"/>
      <c r="I903" s="12"/>
      <c r="J903" s="12"/>
      <c r="L903" s="52"/>
      <c r="M903" s="62"/>
      <c r="O903" s="67"/>
      <c r="P903" s="68"/>
      <c r="Q903" s="68"/>
    </row>
    <row r="904" spans="2:17" s="10" customFormat="1" ht="15" customHeight="1">
      <c r="B904" s="11"/>
      <c r="C904" s="11"/>
      <c r="D904" s="11"/>
      <c r="E904" s="12"/>
      <c r="F904" s="12"/>
      <c r="G904" s="12"/>
      <c r="H904" s="12"/>
      <c r="I904" s="12"/>
      <c r="J904" s="12"/>
      <c r="L904" s="52"/>
      <c r="M904" s="62"/>
      <c r="O904" s="67"/>
      <c r="P904" s="68"/>
      <c r="Q904" s="68"/>
    </row>
    <row r="905" spans="2:17" s="10" customFormat="1" ht="15" customHeight="1">
      <c r="B905" s="11"/>
      <c r="C905" s="11"/>
      <c r="D905" s="11"/>
      <c r="E905" s="12"/>
      <c r="F905" s="12"/>
      <c r="G905" s="12"/>
      <c r="H905" s="12"/>
      <c r="I905" s="12"/>
      <c r="J905" s="12"/>
      <c r="L905" s="52"/>
      <c r="M905" s="62"/>
      <c r="O905" s="67"/>
      <c r="P905" s="68"/>
      <c r="Q905" s="68"/>
    </row>
    <row r="906" spans="2:17" s="10" customFormat="1" ht="15" customHeight="1">
      <c r="B906" s="11"/>
      <c r="C906" s="11"/>
      <c r="D906" s="11"/>
      <c r="E906" s="12"/>
      <c r="F906" s="12"/>
      <c r="G906" s="12"/>
      <c r="H906" s="12"/>
      <c r="I906" s="12"/>
      <c r="J906" s="12"/>
      <c r="L906" s="52"/>
      <c r="M906" s="62"/>
      <c r="O906" s="67"/>
      <c r="P906" s="68"/>
      <c r="Q906" s="68"/>
    </row>
    <row r="907" spans="2:17" s="10" customFormat="1" ht="15" customHeight="1">
      <c r="B907" s="11"/>
      <c r="C907" s="11"/>
      <c r="D907" s="11"/>
      <c r="E907" s="12"/>
      <c r="F907" s="12"/>
      <c r="G907" s="12"/>
      <c r="H907" s="12"/>
      <c r="I907" s="12"/>
      <c r="J907" s="12"/>
      <c r="L907" s="52"/>
      <c r="M907" s="62"/>
      <c r="O907" s="67"/>
      <c r="P907" s="68"/>
      <c r="Q907" s="68"/>
    </row>
    <row r="908" spans="2:17" s="10" customFormat="1" ht="15" customHeight="1">
      <c r="B908" s="11"/>
      <c r="C908" s="11"/>
      <c r="D908" s="11"/>
      <c r="E908" s="12"/>
      <c r="F908" s="12"/>
      <c r="G908" s="12"/>
      <c r="H908" s="12"/>
      <c r="I908" s="12"/>
      <c r="J908" s="12"/>
      <c r="L908" s="52"/>
      <c r="M908" s="62"/>
      <c r="O908" s="67"/>
      <c r="P908" s="68"/>
      <c r="Q908" s="68"/>
    </row>
    <row r="909" spans="2:17" s="10" customFormat="1" ht="15" customHeight="1">
      <c r="B909" s="11"/>
      <c r="C909" s="11"/>
      <c r="D909" s="11"/>
      <c r="E909" s="12"/>
      <c r="F909" s="12"/>
      <c r="G909" s="12"/>
      <c r="H909" s="12"/>
      <c r="I909" s="12"/>
      <c r="J909" s="12"/>
      <c r="L909" s="52"/>
      <c r="M909" s="62"/>
      <c r="O909" s="67"/>
      <c r="P909" s="68"/>
      <c r="Q909" s="68"/>
    </row>
    <row r="910" spans="2:17" s="10" customFormat="1" ht="15" customHeight="1">
      <c r="B910" s="11"/>
      <c r="C910" s="11"/>
      <c r="D910" s="11"/>
      <c r="E910" s="12"/>
      <c r="F910" s="12"/>
      <c r="G910" s="12"/>
      <c r="H910" s="12"/>
      <c r="I910" s="12"/>
      <c r="J910" s="12"/>
      <c r="L910" s="52"/>
      <c r="M910" s="62"/>
      <c r="O910" s="67"/>
      <c r="P910" s="68"/>
      <c r="Q910" s="68"/>
    </row>
    <row r="911" spans="2:17" s="10" customFormat="1" ht="15" customHeight="1">
      <c r="B911" s="11"/>
      <c r="C911" s="11"/>
      <c r="D911" s="11"/>
      <c r="E911" s="12"/>
      <c r="F911" s="12"/>
      <c r="G911" s="12"/>
      <c r="H911" s="12"/>
      <c r="I911" s="12"/>
      <c r="J911" s="12"/>
      <c r="L911" s="52"/>
      <c r="M911" s="62"/>
      <c r="O911" s="67"/>
      <c r="P911" s="68"/>
      <c r="Q911" s="68"/>
    </row>
    <row r="912" spans="2:17" s="10" customFormat="1" ht="15" customHeight="1">
      <c r="B912" s="11"/>
      <c r="C912" s="11"/>
      <c r="D912" s="11"/>
      <c r="E912" s="12"/>
      <c r="F912" s="12"/>
      <c r="G912" s="12"/>
      <c r="H912" s="12"/>
      <c r="I912" s="12"/>
      <c r="J912" s="12"/>
      <c r="L912" s="52"/>
      <c r="M912" s="62"/>
      <c r="O912" s="67"/>
      <c r="P912" s="68"/>
      <c r="Q912" s="68"/>
    </row>
    <row r="913" spans="2:17" s="10" customFormat="1" ht="15" customHeight="1">
      <c r="B913" s="11"/>
      <c r="C913" s="11"/>
      <c r="D913" s="11"/>
      <c r="E913" s="12"/>
      <c r="F913" s="12"/>
      <c r="G913" s="12"/>
      <c r="H913" s="12"/>
      <c r="I913" s="12"/>
      <c r="J913" s="12"/>
      <c r="L913" s="52"/>
      <c r="M913" s="62"/>
      <c r="O913" s="67"/>
      <c r="P913" s="68"/>
      <c r="Q913" s="68"/>
    </row>
    <row r="914" spans="2:17" s="10" customFormat="1" ht="15" customHeight="1">
      <c r="B914" s="11"/>
      <c r="C914" s="11"/>
      <c r="D914" s="11"/>
      <c r="E914" s="12"/>
      <c r="F914" s="12"/>
      <c r="G914" s="12"/>
      <c r="H914" s="12"/>
      <c r="I914" s="12"/>
      <c r="J914" s="12"/>
      <c r="L914" s="52"/>
      <c r="M914" s="62"/>
      <c r="O914" s="67"/>
      <c r="P914" s="68"/>
      <c r="Q914" s="68"/>
    </row>
    <row r="915" spans="2:17" s="10" customFormat="1" ht="15" customHeight="1">
      <c r="B915" s="11"/>
      <c r="C915" s="11"/>
      <c r="D915" s="11"/>
      <c r="E915" s="12"/>
      <c r="F915" s="12"/>
      <c r="G915" s="12"/>
      <c r="H915" s="12"/>
      <c r="I915" s="12"/>
      <c r="J915" s="12"/>
      <c r="L915" s="52"/>
      <c r="M915" s="62"/>
      <c r="O915" s="67"/>
      <c r="P915" s="68"/>
      <c r="Q915" s="68"/>
    </row>
    <row r="916" spans="2:17" s="10" customFormat="1" ht="15" customHeight="1">
      <c r="B916" s="11"/>
      <c r="C916" s="11"/>
      <c r="D916" s="11"/>
      <c r="E916" s="12"/>
      <c r="F916" s="12"/>
      <c r="G916" s="12"/>
      <c r="H916" s="12"/>
      <c r="I916" s="12"/>
      <c r="J916" s="12"/>
      <c r="L916" s="52"/>
      <c r="M916" s="62"/>
      <c r="O916" s="67"/>
      <c r="P916" s="68"/>
      <c r="Q916" s="68"/>
    </row>
    <row r="917" spans="2:17" s="10" customFormat="1" ht="15" customHeight="1">
      <c r="B917" s="11"/>
      <c r="C917" s="11"/>
      <c r="D917" s="11"/>
      <c r="E917" s="12"/>
      <c r="F917" s="12"/>
      <c r="G917" s="12"/>
      <c r="H917" s="12"/>
      <c r="I917" s="12"/>
      <c r="J917" s="12"/>
      <c r="L917" s="52"/>
      <c r="M917" s="62"/>
      <c r="O917" s="67"/>
      <c r="P917" s="68"/>
      <c r="Q917" s="68"/>
    </row>
    <row r="918" spans="2:17" s="10" customFormat="1" ht="15" customHeight="1">
      <c r="B918" s="11"/>
      <c r="C918" s="11"/>
      <c r="D918" s="11"/>
      <c r="E918" s="12"/>
      <c r="F918" s="12"/>
      <c r="G918" s="12"/>
      <c r="H918" s="12"/>
      <c r="I918" s="12"/>
      <c r="J918" s="12"/>
      <c r="L918" s="52"/>
      <c r="M918" s="62"/>
      <c r="O918" s="67"/>
      <c r="P918" s="68"/>
      <c r="Q918" s="68"/>
    </row>
    <row r="919" spans="2:17" s="10" customFormat="1" ht="15" customHeight="1">
      <c r="B919" s="11"/>
      <c r="C919" s="11"/>
      <c r="D919" s="11"/>
      <c r="E919" s="12"/>
      <c r="F919" s="12"/>
      <c r="G919" s="12"/>
      <c r="H919" s="12"/>
      <c r="I919" s="12"/>
      <c r="J919" s="12"/>
      <c r="L919" s="52"/>
      <c r="M919" s="62"/>
      <c r="O919" s="67"/>
      <c r="P919" s="68"/>
      <c r="Q919" s="68"/>
    </row>
    <row r="920" spans="2:17" s="10" customFormat="1" ht="15" customHeight="1">
      <c r="B920" s="11"/>
      <c r="C920" s="11"/>
      <c r="D920" s="11"/>
      <c r="E920" s="12"/>
      <c r="F920" s="12"/>
      <c r="G920" s="12"/>
      <c r="H920" s="12"/>
      <c r="I920" s="12"/>
      <c r="J920" s="12"/>
      <c r="L920" s="52"/>
      <c r="M920" s="62"/>
      <c r="O920" s="67"/>
      <c r="P920" s="68"/>
      <c r="Q920" s="68"/>
    </row>
    <row r="921" spans="2:17" s="10" customFormat="1" ht="15" customHeight="1">
      <c r="B921" s="11"/>
      <c r="C921" s="11"/>
      <c r="D921" s="11"/>
      <c r="E921" s="12"/>
      <c r="F921" s="12"/>
      <c r="G921" s="12"/>
      <c r="H921" s="12"/>
      <c r="I921" s="12"/>
      <c r="J921" s="12"/>
      <c r="L921" s="52"/>
      <c r="M921" s="62"/>
      <c r="O921" s="67"/>
      <c r="P921" s="68"/>
      <c r="Q921" s="68"/>
    </row>
    <row r="922" spans="2:17" s="10" customFormat="1" ht="15" customHeight="1">
      <c r="B922" s="11"/>
      <c r="C922" s="11"/>
      <c r="D922" s="11"/>
      <c r="E922" s="12"/>
      <c r="F922" s="12"/>
      <c r="G922" s="12"/>
      <c r="H922" s="12"/>
      <c r="I922" s="12"/>
      <c r="J922" s="12"/>
      <c r="L922" s="52"/>
      <c r="M922" s="62"/>
      <c r="O922" s="67"/>
      <c r="P922" s="68"/>
      <c r="Q922" s="68"/>
    </row>
    <row r="923" spans="2:17" s="10" customFormat="1" ht="15" customHeight="1">
      <c r="B923" s="11"/>
      <c r="C923" s="11"/>
      <c r="D923" s="11"/>
      <c r="E923" s="12"/>
      <c r="F923" s="12"/>
      <c r="G923" s="12"/>
      <c r="H923" s="12"/>
      <c r="I923" s="12"/>
      <c r="J923" s="12"/>
      <c r="L923" s="52"/>
      <c r="M923" s="62"/>
      <c r="O923" s="67"/>
      <c r="P923" s="68"/>
      <c r="Q923" s="68"/>
    </row>
    <row r="924" spans="2:17" s="10" customFormat="1" ht="15" customHeight="1">
      <c r="B924" s="11"/>
      <c r="C924" s="11"/>
      <c r="D924" s="11"/>
      <c r="E924" s="12"/>
      <c r="F924" s="12"/>
      <c r="G924" s="12"/>
      <c r="H924" s="12"/>
      <c r="I924" s="12"/>
      <c r="J924" s="12"/>
      <c r="L924" s="52"/>
      <c r="M924" s="62"/>
      <c r="O924" s="67"/>
      <c r="P924" s="68"/>
      <c r="Q924" s="68"/>
    </row>
    <row r="925" spans="2:17" s="10" customFormat="1" ht="15" customHeight="1">
      <c r="B925" s="11"/>
      <c r="C925" s="11"/>
      <c r="D925" s="11"/>
      <c r="E925" s="12"/>
      <c r="F925" s="12"/>
      <c r="G925" s="12"/>
      <c r="H925" s="12"/>
      <c r="I925" s="12"/>
      <c r="J925" s="12"/>
      <c r="L925" s="52"/>
      <c r="M925" s="62"/>
      <c r="O925" s="67"/>
      <c r="P925" s="68"/>
      <c r="Q925" s="68"/>
    </row>
    <row r="926" spans="2:17" s="10" customFormat="1" ht="15" customHeight="1">
      <c r="B926" s="11"/>
      <c r="C926" s="11"/>
      <c r="D926" s="11"/>
      <c r="E926" s="12"/>
      <c r="F926" s="12"/>
      <c r="G926" s="12"/>
      <c r="H926" s="12"/>
      <c r="I926" s="12"/>
      <c r="J926" s="12"/>
      <c r="L926" s="52"/>
      <c r="M926" s="62"/>
      <c r="O926" s="67"/>
      <c r="P926" s="68"/>
      <c r="Q926" s="68"/>
    </row>
    <row r="927" spans="2:17" s="10" customFormat="1" ht="15" customHeight="1">
      <c r="B927" s="11"/>
      <c r="C927" s="11"/>
      <c r="D927" s="11"/>
      <c r="E927" s="12"/>
      <c r="F927" s="12"/>
      <c r="G927" s="12"/>
      <c r="H927" s="12"/>
      <c r="I927" s="12"/>
      <c r="J927" s="12"/>
      <c r="L927" s="52"/>
      <c r="M927" s="62"/>
      <c r="O927" s="67"/>
      <c r="P927" s="68"/>
      <c r="Q927" s="68"/>
    </row>
    <row r="928" spans="2:17" s="10" customFormat="1" ht="15" customHeight="1">
      <c r="B928" s="11"/>
      <c r="C928" s="11"/>
      <c r="D928" s="11"/>
      <c r="E928" s="12"/>
      <c r="F928" s="12"/>
      <c r="G928" s="12"/>
      <c r="H928" s="12"/>
      <c r="I928" s="12"/>
      <c r="J928" s="12"/>
      <c r="L928" s="52"/>
      <c r="M928" s="62"/>
      <c r="O928" s="67"/>
      <c r="P928" s="68"/>
      <c r="Q928" s="68"/>
    </row>
    <row r="929" spans="2:17" s="10" customFormat="1" ht="15" customHeight="1">
      <c r="B929" s="11"/>
      <c r="C929" s="11"/>
      <c r="D929" s="11"/>
      <c r="E929" s="12"/>
      <c r="F929" s="12"/>
      <c r="G929" s="12"/>
      <c r="H929" s="12"/>
      <c r="I929" s="12"/>
      <c r="J929" s="12"/>
      <c r="L929" s="52"/>
      <c r="M929" s="62"/>
      <c r="O929" s="67"/>
      <c r="P929" s="68"/>
      <c r="Q929" s="68"/>
    </row>
    <row r="930" spans="2:17" s="10" customFormat="1" ht="15" customHeight="1">
      <c r="B930" s="11"/>
      <c r="C930" s="11"/>
      <c r="D930" s="11"/>
      <c r="E930" s="12"/>
      <c r="F930" s="12"/>
      <c r="G930" s="12"/>
      <c r="H930" s="12"/>
      <c r="I930" s="12"/>
      <c r="J930" s="12"/>
      <c r="L930" s="52"/>
      <c r="M930" s="62"/>
      <c r="O930" s="67"/>
      <c r="P930" s="68"/>
      <c r="Q930" s="68"/>
    </row>
    <row r="931" spans="2:17" s="10" customFormat="1" ht="15" customHeight="1">
      <c r="B931" s="11"/>
      <c r="C931" s="11"/>
      <c r="D931" s="11"/>
      <c r="E931" s="12"/>
      <c r="F931" s="12"/>
      <c r="G931" s="12"/>
      <c r="H931" s="12"/>
      <c r="I931" s="12"/>
      <c r="J931" s="12"/>
      <c r="L931" s="52"/>
      <c r="M931" s="62"/>
      <c r="O931" s="67"/>
      <c r="P931" s="68"/>
      <c r="Q931" s="68"/>
    </row>
    <row r="932" spans="2:17" s="10" customFormat="1" ht="15" customHeight="1">
      <c r="B932" s="11"/>
      <c r="C932" s="11"/>
      <c r="D932" s="11"/>
      <c r="E932" s="12"/>
      <c r="F932" s="12"/>
      <c r="G932" s="12"/>
      <c r="H932" s="12"/>
      <c r="I932" s="12"/>
      <c r="J932" s="12"/>
      <c r="L932" s="52"/>
      <c r="M932" s="62"/>
      <c r="O932" s="67"/>
      <c r="P932" s="68"/>
      <c r="Q932" s="68"/>
    </row>
    <row r="933" spans="2:17" s="10" customFormat="1" ht="15" customHeight="1">
      <c r="B933" s="11"/>
      <c r="C933" s="11"/>
      <c r="D933" s="11"/>
      <c r="E933" s="12"/>
      <c r="F933" s="12"/>
      <c r="G933" s="12"/>
      <c r="H933" s="12"/>
      <c r="I933" s="12"/>
      <c r="J933" s="12"/>
      <c r="L933" s="52"/>
      <c r="M933" s="62"/>
      <c r="O933" s="67"/>
      <c r="P933" s="68"/>
      <c r="Q933" s="68"/>
    </row>
    <row r="934" spans="2:17" s="10" customFormat="1" ht="15" customHeight="1">
      <c r="B934" s="11"/>
      <c r="C934" s="11"/>
      <c r="D934" s="11"/>
      <c r="E934" s="12"/>
      <c r="F934" s="12"/>
      <c r="G934" s="12"/>
      <c r="H934" s="12"/>
      <c r="I934" s="12"/>
      <c r="J934" s="12"/>
      <c r="L934" s="52"/>
      <c r="M934" s="62"/>
      <c r="O934" s="67"/>
      <c r="P934" s="68"/>
      <c r="Q934" s="68"/>
    </row>
    <row r="935" spans="2:17" s="10" customFormat="1" ht="15" customHeight="1">
      <c r="B935" s="11"/>
      <c r="C935" s="11"/>
      <c r="D935" s="11"/>
      <c r="E935" s="12"/>
      <c r="F935" s="12"/>
      <c r="G935" s="12"/>
      <c r="H935" s="12"/>
      <c r="I935" s="12"/>
      <c r="J935" s="12"/>
      <c r="L935" s="52"/>
      <c r="M935" s="62"/>
      <c r="O935" s="67"/>
      <c r="P935" s="68"/>
      <c r="Q935" s="68"/>
    </row>
    <row r="936" spans="2:17" s="10" customFormat="1" ht="15" customHeight="1">
      <c r="B936" s="11"/>
      <c r="C936" s="11"/>
      <c r="D936" s="11"/>
      <c r="E936" s="12"/>
      <c r="F936" s="12"/>
      <c r="G936" s="12"/>
      <c r="H936" s="12"/>
      <c r="I936" s="12"/>
      <c r="J936" s="12"/>
      <c r="L936" s="52"/>
      <c r="M936" s="62"/>
      <c r="O936" s="67"/>
      <c r="P936" s="68"/>
      <c r="Q936" s="68"/>
    </row>
    <row r="937" spans="2:17" s="10" customFormat="1" ht="15" customHeight="1">
      <c r="B937" s="11"/>
      <c r="C937" s="11"/>
      <c r="D937" s="11"/>
      <c r="E937" s="12"/>
      <c r="F937" s="12"/>
      <c r="G937" s="12"/>
      <c r="H937" s="12"/>
      <c r="I937" s="12"/>
      <c r="J937" s="12"/>
      <c r="L937" s="52"/>
      <c r="M937" s="62"/>
      <c r="O937" s="67"/>
      <c r="P937" s="68"/>
      <c r="Q937" s="68"/>
    </row>
    <row r="938" spans="2:17" s="10" customFormat="1" ht="15" customHeight="1">
      <c r="B938" s="11"/>
      <c r="C938" s="11"/>
      <c r="D938" s="11"/>
      <c r="E938" s="12"/>
      <c r="F938" s="12"/>
      <c r="G938" s="12"/>
      <c r="H938" s="12"/>
      <c r="I938" s="12"/>
      <c r="J938" s="12"/>
      <c r="L938" s="52"/>
      <c r="M938" s="62"/>
      <c r="O938" s="67"/>
      <c r="P938" s="68"/>
      <c r="Q938" s="68"/>
    </row>
    <row r="939" spans="2:17" s="10" customFormat="1" ht="15" customHeight="1">
      <c r="B939" s="11"/>
      <c r="C939" s="11"/>
      <c r="D939" s="11"/>
      <c r="E939" s="12"/>
      <c r="F939" s="12"/>
      <c r="G939" s="12"/>
      <c r="H939" s="12"/>
      <c r="I939" s="12"/>
      <c r="J939" s="12"/>
      <c r="L939" s="52"/>
      <c r="M939" s="62"/>
      <c r="O939" s="67"/>
      <c r="P939" s="68"/>
      <c r="Q939" s="68"/>
    </row>
    <row r="940" spans="2:17" s="10" customFormat="1" ht="15" customHeight="1">
      <c r="B940" s="11"/>
      <c r="C940" s="11"/>
      <c r="D940" s="11"/>
      <c r="E940" s="12"/>
      <c r="F940" s="12"/>
      <c r="G940" s="12"/>
      <c r="H940" s="12"/>
      <c r="I940" s="12"/>
      <c r="J940" s="12"/>
      <c r="L940" s="52"/>
      <c r="M940" s="62"/>
      <c r="O940" s="67"/>
      <c r="P940" s="68"/>
      <c r="Q940" s="68"/>
    </row>
    <row r="941" spans="2:17" s="10" customFormat="1" ht="15" customHeight="1">
      <c r="B941" s="11"/>
      <c r="C941" s="11"/>
      <c r="D941" s="11"/>
      <c r="E941" s="12"/>
      <c r="F941" s="12"/>
      <c r="G941" s="12"/>
      <c r="H941" s="12"/>
      <c r="I941" s="12"/>
      <c r="J941" s="12"/>
      <c r="L941" s="52"/>
      <c r="M941" s="62"/>
      <c r="O941" s="67"/>
      <c r="P941" s="68"/>
      <c r="Q941" s="68"/>
    </row>
    <row r="942" spans="2:17" s="10" customFormat="1" ht="15" customHeight="1">
      <c r="B942" s="11"/>
      <c r="C942" s="11"/>
      <c r="D942" s="11"/>
      <c r="E942" s="12"/>
      <c r="F942" s="12"/>
      <c r="G942" s="12"/>
      <c r="H942" s="12"/>
      <c r="I942" s="12"/>
      <c r="J942" s="12"/>
      <c r="L942" s="52"/>
      <c r="M942" s="62"/>
      <c r="O942" s="67"/>
      <c r="P942" s="68"/>
      <c r="Q942" s="68"/>
    </row>
    <row r="943" spans="2:17" s="10" customFormat="1" ht="15" customHeight="1">
      <c r="B943" s="11"/>
      <c r="C943" s="11"/>
      <c r="D943" s="11"/>
      <c r="E943" s="12"/>
      <c r="F943" s="12"/>
      <c r="G943" s="12"/>
      <c r="H943" s="12"/>
      <c r="I943" s="12"/>
      <c r="J943" s="12"/>
      <c r="L943" s="52"/>
      <c r="M943" s="62"/>
      <c r="O943" s="67"/>
      <c r="P943" s="68"/>
      <c r="Q943" s="68"/>
    </row>
    <row r="944" spans="2:17" s="10" customFormat="1" ht="15" customHeight="1">
      <c r="B944" s="11"/>
      <c r="C944" s="11"/>
      <c r="D944" s="11"/>
      <c r="E944" s="12"/>
      <c r="F944" s="12"/>
      <c r="G944" s="12"/>
      <c r="H944" s="12"/>
      <c r="I944" s="12"/>
      <c r="J944" s="12"/>
      <c r="L944" s="52"/>
      <c r="M944" s="62"/>
      <c r="O944" s="67"/>
      <c r="P944" s="68"/>
      <c r="Q944" s="68"/>
    </row>
    <row r="945" spans="2:17" s="10" customFormat="1" ht="15" customHeight="1">
      <c r="B945" s="11"/>
      <c r="C945" s="11"/>
      <c r="D945" s="11"/>
      <c r="E945" s="12"/>
      <c r="F945" s="12"/>
      <c r="G945" s="12"/>
      <c r="H945" s="12"/>
      <c r="I945" s="12"/>
      <c r="J945" s="12"/>
      <c r="L945" s="52"/>
      <c r="M945" s="62"/>
      <c r="O945" s="67"/>
      <c r="P945" s="68"/>
      <c r="Q945" s="68"/>
    </row>
  </sheetData>
  <sheetProtection sheet="1" formatCells="0" formatColumns="0" formatRows="0" insertRows="0" deleteRows="0" selectLockedCells="1"/>
  <mergeCells count="137">
    <mergeCell ref="B34:C34"/>
    <mergeCell ref="B35:C35"/>
    <mergeCell ref="D36:J36"/>
    <mergeCell ref="B37:C37"/>
    <mergeCell ref="B38:C38"/>
    <mergeCell ref="D72:J72"/>
    <mergeCell ref="D74:J74"/>
    <mergeCell ref="D76:J76"/>
    <mergeCell ref="M37:M38"/>
    <mergeCell ref="O37:O38"/>
    <mergeCell ref="L25:L26"/>
    <mergeCell ref="M25:M26"/>
    <mergeCell ref="O25:O26"/>
    <mergeCell ref="L31:L32"/>
    <mergeCell ref="M31:M32"/>
    <mergeCell ref="O31:O32"/>
    <mergeCell ref="L34:L35"/>
    <mergeCell ref="M34:M35"/>
    <mergeCell ref="O34:O35"/>
    <mergeCell ref="L28:L29"/>
    <mergeCell ref="M28:M29"/>
    <mergeCell ref="O28:O29"/>
    <mergeCell ref="B40:C40"/>
    <mergeCell ref="B41:C41"/>
    <mergeCell ref="L37:L38"/>
    <mergeCell ref="M67:M68"/>
    <mergeCell ref="L67:L68"/>
    <mergeCell ref="O67:O68"/>
    <mergeCell ref="O40:O41"/>
    <mergeCell ref="L43:L44"/>
    <mergeCell ref="M43:M44"/>
    <mergeCell ref="O43:O44"/>
    <mergeCell ref="D58:J58"/>
    <mergeCell ref="B59:C59"/>
    <mergeCell ref="B43:C43"/>
    <mergeCell ref="B44:C44"/>
    <mergeCell ref="D45:J45"/>
    <mergeCell ref="B46:C46"/>
    <mergeCell ref="B47:C47"/>
    <mergeCell ref="D48:J48"/>
    <mergeCell ref="B49:C49"/>
    <mergeCell ref="B50:C50"/>
    <mergeCell ref="D60:J60"/>
    <mergeCell ref="B61:C61"/>
    <mergeCell ref="O22:O23"/>
    <mergeCell ref="O46:O47"/>
    <mergeCell ref="O49:O50"/>
    <mergeCell ref="L49:L50"/>
    <mergeCell ref="B57:J57"/>
    <mergeCell ref="L46:L47"/>
    <mergeCell ref="B28:C28"/>
    <mergeCell ref="B29:C29"/>
    <mergeCell ref="M46:M47"/>
    <mergeCell ref="M49:M50"/>
    <mergeCell ref="M40:M41"/>
    <mergeCell ref="L40:L41"/>
    <mergeCell ref="D30:J30"/>
    <mergeCell ref="B31:C31"/>
    <mergeCell ref="B32:C32"/>
    <mergeCell ref="D33:J33"/>
    <mergeCell ref="D51:J51"/>
    <mergeCell ref="B52:C52"/>
    <mergeCell ref="D53:J53"/>
    <mergeCell ref="B54:C54"/>
    <mergeCell ref="D55:J55"/>
    <mergeCell ref="B56:C56"/>
    <mergeCell ref="D42:J42"/>
    <mergeCell ref="D39:J39"/>
    <mergeCell ref="B105:J105"/>
    <mergeCell ref="B62:J62"/>
    <mergeCell ref="B67:J67"/>
    <mergeCell ref="D63:J63"/>
    <mergeCell ref="B64:C64"/>
    <mergeCell ref="D65:J65"/>
    <mergeCell ref="B66:C66"/>
    <mergeCell ref="D68:J68"/>
    <mergeCell ref="B69:C69"/>
    <mergeCell ref="B71:C71"/>
    <mergeCell ref="B73:C73"/>
    <mergeCell ref="B75:C75"/>
    <mergeCell ref="B77:C77"/>
    <mergeCell ref="B79:C79"/>
    <mergeCell ref="B82:C82"/>
    <mergeCell ref="B83:C83"/>
    <mergeCell ref="D70:J70"/>
    <mergeCell ref="B94:C94"/>
    <mergeCell ref="B95:C95"/>
    <mergeCell ref="B98:C98"/>
    <mergeCell ref="B99:C99"/>
    <mergeCell ref="B100:C100"/>
    <mergeCell ref="B101:C101"/>
    <mergeCell ref="D78:J78"/>
    <mergeCell ref="Q11:Q12"/>
    <mergeCell ref="L11:L12"/>
    <mergeCell ref="B2:J2"/>
    <mergeCell ref="L22:L23"/>
    <mergeCell ref="M20:M21"/>
    <mergeCell ref="M11:M12"/>
    <mergeCell ref="M22:M23"/>
    <mergeCell ref="O11:O12"/>
    <mergeCell ref="B8:D8"/>
    <mergeCell ref="B9:D9"/>
    <mergeCell ref="B3:D3"/>
    <mergeCell ref="B4:D4"/>
    <mergeCell ref="B5:D5"/>
    <mergeCell ref="B6:D6"/>
    <mergeCell ref="B7:D7"/>
    <mergeCell ref="P11:P12"/>
    <mergeCell ref="B11:D11"/>
    <mergeCell ref="B12:D12"/>
    <mergeCell ref="B13:J13"/>
    <mergeCell ref="J4:J11"/>
    <mergeCell ref="I14:J14"/>
    <mergeCell ref="B14:H14"/>
    <mergeCell ref="I18:J18"/>
    <mergeCell ref="B18:H18"/>
    <mergeCell ref="B10:D10"/>
    <mergeCell ref="B23:C23"/>
    <mergeCell ref="B26:C26"/>
    <mergeCell ref="D21:J21"/>
    <mergeCell ref="D24:J24"/>
    <mergeCell ref="B20:C20"/>
    <mergeCell ref="B22:C22"/>
    <mergeCell ref="B25:C25"/>
    <mergeCell ref="D27:J27"/>
    <mergeCell ref="I16:J16"/>
    <mergeCell ref="B16:H16"/>
    <mergeCell ref="E20:I20"/>
    <mergeCell ref="B86:C86"/>
    <mergeCell ref="B87:C87"/>
    <mergeCell ref="B88:C88"/>
    <mergeCell ref="B89:C89"/>
    <mergeCell ref="B90:C90"/>
    <mergeCell ref="B91:C91"/>
    <mergeCell ref="B92:C92"/>
    <mergeCell ref="B93:C93"/>
    <mergeCell ref="B97:J97"/>
  </mergeCells>
  <phoneticPr fontId="0" type="noConversion"/>
  <printOptions horizontalCentered="1"/>
  <pageMargins left="0.25" right="0.25" top="0.49" bottom="0.51" header="0.3" footer="0.19"/>
  <pageSetup scale="87" fitToHeight="3" orientation="portrait" r:id="rId1"/>
  <headerFooter>
    <oddHeader>&amp;C&amp;"-,Regular"&amp;P of &amp;N</oddHeader>
    <oddFooter>&amp;R&amp;"Arial,Regular"&amp;8&amp;D &amp;T_x000D_&amp;Z&amp;F</oddFooter>
  </headerFooter>
  <rowBreaks count="1" manualBreakCount="1">
    <brk id="85" max="16383" man="1"/>
  </rowBreaks>
  <ignoredErrors>
    <ignoredError sqref="P105 H59:I59 H64" formula="1"/>
    <ignoredError sqref="B16 O16 Q16 G7:I7 L16 J23:K23 L45 O45 Q48 L48 O55 L55 B15 F15:K15 O18 O20:O21 B18 B17 L18 J20:K20 B19 F17:J17 F19:J19 Q18 Q20:Q21 L20:L21 Q45 O48 Q55 L60 L62:L63 L65 O57:O58 Q57:Q60 O60:O63 Q62:Q65 O65:O66 Q67:Q68 L57:L58 E57:K57 J56:K56 K21 J83:K83 B81 J81:K81 K45 K48 K16 K18 K55 B58 K58 J61:K61 K60 E96:K97 B86 J86:K86 K78 L78 E67:J67 J59:K59 E85:K85 E84:K84 K63 E62:K62 E102:K102 J98:K98 B99:B103 B85 B67 B87:B91 B82:B83 B20 J22:K22 J82:K82 K65 K64 K66 E80:K80 K79 J87:K95 J99:K101 E104:K104 J103:K103 L80:L104 O80:O104 Q80:Q104 B80 B93:B97" unlockedFormula="1"/>
    <ignoredError sqref="P19 P17 P18 P20:P21 P80 P15 P16 P65 P67:P68 P103 P84 P83 P81:P82 P48 P102 P104 P101 P94:P95 P86:P93 P57:P58 P85 P62:P63 P60 P55 P45 P98:P100 P96 P97" formula="1" unlocked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9</xdr:col>
                    <xdr:colOff>38100</xdr:colOff>
                    <xdr:row>1</xdr:row>
                    <xdr:rowOff>9525</xdr:rowOff>
                  </from>
                  <to>
                    <xdr:col>10</xdr:col>
                    <xdr:colOff>0</xdr:colOff>
                    <xdr:row>2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S31"/>
  <sheetViews>
    <sheetView topLeftCell="E7" workbookViewId="0">
      <selection activeCell="I27" sqref="I27"/>
    </sheetView>
  </sheetViews>
  <sheetFormatPr defaultColWidth="9.140625" defaultRowHeight="12.75"/>
  <cols>
    <col min="1" max="1" width="12.42578125" style="3" customWidth="1"/>
    <col min="2" max="2" width="8" style="3" bestFit="1" customWidth="1"/>
    <col min="3" max="3" width="15" style="3" bestFit="1" customWidth="1"/>
    <col min="4" max="4" width="9.85546875" style="3" bestFit="1" customWidth="1"/>
    <col min="5" max="5" width="18.42578125" style="3" customWidth="1"/>
    <col min="6" max="7" width="9.5703125" style="3" customWidth="1"/>
    <col min="8" max="8" width="2.5703125" style="3" customWidth="1"/>
    <col min="9" max="9" width="22.42578125" style="3" customWidth="1"/>
    <col min="10" max="10" width="9.140625" style="3"/>
    <col min="11" max="11" width="11.140625" style="3" customWidth="1"/>
    <col min="12" max="13" width="9.140625" style="3"/>
    <col min="14" max="14" width="10.42578125" style="3" bestFit="1" customWidth="1"/>
    <col min="15" max="16384" width="9.140625" style="3"/>
  </cols>
  <sheetData>
    <row r="1" spans="1:19">
      <c r="A1" s="1"/>
      <c r="B1" s="1"/>
      <c r="C1" s="2" t="s">
        <v>56</v>
      </c>
      <c r="D1" s="2" t="s">
        <v>57</v>
      </c>
      <c r="E1" s="2" t="s">
        <v>58</v>
      </c>
      <c r="F1" s="4" t="s">
        <v>59</v>
      </c>
      <c r="G1" s="4" t="s">
        <v>60</v>
      </c>
    </row>
    <row r="2" spans="1:19">
      <c r="A2" s="1"/>
      <c r="B2" s="1"/>
      <c r="C2" s="6" t="s">
        <v>61</v>
      </c>
      <c r="D2" s="6" t="s">
        <v>62</v>
      </c>
      <c r="E2" s="6" t="s">
        <v>63</v>
      </c>
      <c r="F2" s="5" t="s">
        <v>64</v>
      </c>
      <c r="G2" s="5" t="s">
        <v>65</v>
      </c>
    </row>
    <row r="3" spans="1:19">
      <c r="A3" s="1" t="s">
        <v>66</v>
      </c>
      <c r="B3" s="1">
        <v>2008</v>
      </c>
      <c r="C3" s="91">
        <v>0.30199999999999999</v>
      </c>
      <c r="D3" s="92">
        <v>0.158</v>
      </c>
      <c r="E3" s="91">
        <v>9.7000000000000003E-2</v>
      </c>
      <c r="F3" s="91">
        <v>0.52</v>
      </c>
      <c r="G3" s="91">
        <v>0</v>
      </c>
      <c r="L3" s="7" t="s">
        <v>67</v>
      </c>
    </row>
    <row r="4" spans="1:19">
      <c r="A4" s="1" t="s">
        <v>66</v>
      </c>
      <c r="B4" s="1">
        <v>2009</v>
      </c>
      <c r="C4" s="91">
        <v>0.30199999999999999</v>
      </c>
      <c r="D4" s="92">
        <v>0.158</v>
      </c>
      <c r="E4" s="91">
        <v>9.7000000000000003E-2</v>
      </c>
      <c r="F4" s="91">
        <v>0.52</v>
      </c>
      <c r="G4" s="91">
        <v>0</v>
      </c>
      <c r="J4" s="9" t="s">
        <v>68</v>
      </c>
      <c r="K4" s="8">
        <f>IF(Budget!E3="","",Budget!E3)</f>
        <v>42185</v>
      </c>
      <c r="L4" s="7">
        <f>IF(OR(K4="",K5=""),"",MONTH(K4))</f>
        <v>7</v>
      </c>
      <c r="N4" s="7"/>
    </row>
    <row r="5" spans="1:19">
      <c r="A5" s="1" t="s">
        <v>66</v>
      </c>
      <c r="B5" s="1">
        <v>2010</v>
      </c>
      <c r="C5" s="91">
        <v>0.32200000000000001</v>
      </c>
      <c r="D5" s="92">
        <v>0.16800000000000001</v>
      </c>
      <c r="E5" s="91">
        <v>0.105</v>
      </c>
      <c r="F5" s="91">
        <v>0.53</v>
      </c>
      <c r="G5" s="91">
        <v>0</v>
      </c>
      <c r="J5" s="9" t="s">
        <v>69</v>
      </c>
      <c r="K5" s="8">
        <f>IF(Budget!G3="","",Budget!G3)</f>
        <v>42550</v>
      </c>
      <c r="L5" s="7"/>
    </row>
    <row r="6" spans="1:19">
      <c r="A6" s="1" t="s">
        <v>66</v>
      </c>
      <c r="B6" s="1">
        <v>2011</v>
      </c>
      <c r="C6" s="91">
        <v>0.32200000000000001</v>
      </c>
      <c r="D6" s="92">
        <v>0.17199999999999999</v>
      </c>
      <c r="E6" s="91">
        <v>0.106</v>
      </c>
      <c r="F6" s="91">
        <v>0.54</v>
      </c>
      <c r="G6" s="91">
        <v>0</v>
      </c>
      <c r="J6" s="9" t="s">
        <v>70</v>
      </c>
      <c r="K6" s="31">
        <f>IF(K5="","",IF(YEAR(K4)=YEAR(K5),(K5-K4)/30,ROUNDUP(((+K5-K4)/30),0)-1))</f>
        <v>12</v>
      </c>
      <c r="L6" s="7"/>
      <c r="N6" s="32">
        <f>K6</f>
        <v>12</v>
      </c>
    </row>
    <row r="7" spans="1:19">
      <c r="A7" s="1" t="s">
        <v>66</v>
      </c>
      <c r="B7" s="1">
        <v>2012</v>
      </c>
      <c r="C7" s="91">
        <v>0.32200000000000001</v>
      </c>
      <c r="D7" s="92">
        <v>0.16800000000000001</v>
      </c>
      <c r="E7" s="91">
        <v>0.105</v>
      </c>
      <c r="F7" s="91">
        <v>0.54500000000000004</v>
      </c>
      <c r="G7" s="91">
        <v>0</v>
      </c>
      <c r="K7" s="7"/>
    </row>
    <row r="8" spans="1:19">
      <c r="A8" s="1" t="s">
        <v>66</v>
      </c>
      <c r="B8" s="1">
        <v>2013</v>
      </c>
      <c r="C8" s="91">
        <v>0.313</v>
      </c>
      <c r="D8" s="92">
        <v>0.223</v>
      </c>
      <c r="E8" s="91">
        <v>8.6999999999999994E-2</v>
      </c>
      <c r="F8" s="93">
        <v>0.54500000000000004</v>
      </c>
      <c r="G8" s="93">
        <v>0.03</v>
      </c>
    </row>
    <row r="9" spans="1:19">
      <c r="J9" s="280" t="s">
        <v>71</v>
      </c>
      <c r="K9" s="280"/>
      <c r="L9" s="281" t="s">
        <v>72</v>
      </c>
      <c r="M9" s="281"/>
      <c r="N9" s="280" t="s">
        <v>73</v>
      </c>
      <c r="O9" s="280"/>
      <c r="P9" s="281" t="s">
        <v>74</v>
      </c>
      <c r="Q9" s="281"/>
      <c r="R9" s="280" t="s">
        <v>75</v>
      </c>
      <c r="S9" s="280"/>
    </row>
    <row r="10" spans="1:19">
      <c r="C10" s="7" t="s">
        <v>67</v>
      </c>
      <c r="D10" s="7" t="s">
        <v>76</v>
      </c>
      <c r="E10" s="7" t="s">
        <v>77</v>
      </c>
      <c r="J10" s="37">
        <f>IF(L4="","",IF(L4&gt;=7,YEAR(K4+365),YEAR(K4)))</f>
        <v>2020</v>
      </c>
      <c r="K10" s="37" t="str">
        <f>IF(L4="","",IF(OR(J11=12,J19=0),"",+J10+1))</f>
        <v/>
      </c>
      <c r="L10" s="42" t="str">
        <f>IF(L4="","",IF($K6&lt;=12,"",J10+1))</f>
        <v/>
      </c>
      <c r="M10" s="42" t="str">
        <f>IF(OR(L11=12,L19=0,L10=""),"",+L10+1)</f>
        <v/>
      </c>
      <c r="N10" s="37" t="str">
        <f>IF(L4="","",IF($K6&lt;=24,"",L10+1))</f>
        <v/>
      </c>
      <c r="O10" s="37" t="str">
        <f>IF(OR(N11=12,N19=0,N10=""),"",+N10+1)</f>
        <v/>
      </c>
      <c r="P10" s="42" t="str">
        <f>IF(L4="","",IF($K6&lt;=36,"",N10+1))</f>
        <v/>
      </c>
      <c r="Q10" s="42" t="str">
        <f>IF(OR(P11=12,P19=0,P10=""),"",+P10+1)</f>
        <v/>
      </c>
      <c r="R10" s="37" t="str">
        <f>IF(L4="","",IF($K6&lt;=48,"",P10+1))</f>
        <v/>
      </c>
      <c r="S10" s="37" t="str">
        <f>IF(OR(R11=12,R19=0,R10=""),"",+R10+1)</f>
        <v/>
      </c>
    </row>
    <row r="11" spans="1:19">
      <c r="C11" s="7">
        <v>1</v>
      </c>
      <c r="D11" s="7">
        <v>6</v>
      </c>
      <c r="E11" s="7">
        <v>6</v>
      </c>
      <c r="J11" s="37">
        <f>IF(L4="","",IF((LOOKUP(L4,C11:C22,D11:D22))&gt;K6,K6,LOOKUP(L4,C11:C22,D11:D22)))</f>
        <v>12</v>
      </c>
      <c r="K11" s="37" t="str">
        <f>IF(L4="","",IF(OR(J11=12,J19=0),"",IF(J19&lt;(LOOKUP($L4,$C11:$C22,$E11:$E22)),J19,LOOKUP($L4,$C11:$C22,$E11:$E22))))</f>
        <v/>
      </c>
      <c r="L11" s="42" t="str">
        <f>IF(L10="","",IF(K19="",IF((LOOKUP($L4,$C11:$C22,$D11:$D22))&gt;J19,J19,LOOKUP($L4,$C11:$C22,$D11:$D22)),IF((LOOKUP($L4,$C11:$C22,$D11:$D22))&gt;K19,K19,LOOKUP($L4,$C11:$C22,$D11:$D22))))</f>
        <v/>
      </c>
      <c r="M11" s="42" t="str">
        <f>IF(OR(L11=12,L19=0,M10=""),"",IF(L19&lt;(LOOKUP($L4,$C11:$C22,$E11:$E22)),L19,LOOKUP($L4,$C11:$C22,$E11:$E22)))</f>
        <v/>
      </c>
      <c r="N11" s="37" t="str">
        <f>IF(N10="","",IF(M19="",IF((LOOKUP($L4,$C11:$C22,$D11:$D22))&gt;L19,L19,LOOKUP($L4,$C11:$C22,$D11:$D22)),IF((LOOKUP($L4,$C11:$C22,$D11:$D22))&gt;M19,M19,LOOKUP($L4,$C11:$C22,$D11:$D22))))</f>
        <v/>
      </c>
      <c r="O11" s="37" t="str">
        <f>IF(OR(N11=12,N19=0,O10=""),"",IF(N19&lt;(LOOKUP($L4,$C11:$C22,$E11:$E22)),N19,LOOKUP($L4,$C11:$C22,$E11:$E22)))</f>
        <v/>
      </c>
      <c r="P11" s="42" t="str">
        <f>IF(P10="","",IF(O19="",IF((LOOKUP($L4,$C11:$C22,$D11:$D22))&gt;N19,N19,LOOKUP($L4,$C11:$C22,$D11:$D22)),IF((LOOKUP($L4,$C11:$C22,$D11:$D22))&gt;O19,O19,LOOKUP($L4,$C11:$C22,$D11:$D22))))</f>
        <v/>
      </c>
      <c r="Q11" s="42" t="str">
        <f>IF(OR(P11=12,P19=0,Q10=""),"",IF(P19&lt;(LOOKUP($L4,$C11:$C22,$E11:$E22)),P19,LOOKUP($L4,$C11:$C22,$E11:$E22)))</f>
        <v/>
      </c>
      <c r="R11" s="37" t="str">
        <f>IF(R10="","",IF(Q19="",IF((LOOKUP($L4,$C11:$C22,$D11:$D22))&gt;P19,P19,LOOKUP($L4,$C11:$C22,$D11:$D22)),IF((LOOKUP($L4,$C11:$C22,$D11:$D22))&gt;Q19,Q19,LOOKUP($L4,$C11:$C22,$D11:$D22))))</f>
        <v/>
      </c>
      <c r="S11" s="37" t="str">
        <f>IF(OR(R11=12,R19=0,S10=""),"",IF(R19&lt;(LOOKUP($L4,$C11:$C22,$E11:$E22)),R19,LOOKUP($L4,$C11:$C22,$E11:$E22)))</f>
        <v/>
      </c>
    </row>
    <row r="12" spans="1:19">
      <c r="C12" s="7">
        <v>2</v>
      </c>
      <c r="D12" s="7">
        <v>5</v>
      </c>
      <c r="E12" s="7">
        <v>7</v>
      </c>
      <c r="I12" s="9" t="s">
        <v>78</v>
      </c>
      <c r="J12" s="38">
        <f>IF(L4="","",LOOKUP($J10,B3:B8,F3:F8))</f>
        <v>0.54500000000000004</v>
      </c>
      <c r="K12" s="38" t="str">
        <f>IF(L4="","",IF(OR($J$11=12,$J$19=0),"",LOOKUP($K$10,$B$3:$B$8,$F$3:$F$8)))</f>
        <v/>
      </c>
      <c r="L12" s="43" t="str">
        <f>IF(L$10="","",LOOKUP(L$10,$B$3:$B$8,$F$3:$F$8))</f>
        <v/>
      </c>
      <c r="M12" s="43" t="str">
        <f>IF(OR(L$11=12,L$19=0,M$10=""),"",LOOKUP(M$10,$B$3:$B$8,$F$3:$F$8))</f>
        <v/>
      </c>
      <c r="N12" s="38" t="str">
        <f>IF(N$10="","",LOOKUP(N$10,$B$3:$B$8,$F$3:$F$8))</f>
        <v/>
      </c>
      <c r="O12" s="38" t="str">
        <f>IF(OR(N$11=12,N$19=0,O$10=""),"",LOOKUP(O$10,$B$3:$B$8,$F$3:$F$8))</f>
        <v/>
      </c>
      <c r="P12" s="43" t="str">
        <f>IF(P$10="","",LOOKUP(P$10,$B$3:$B$8,$F$3:$F$8))</f>
        <v/>
      </c>
      <c r="Q12" s="43" t="str">
        <f>IF(OR(P$11=12,P$19=0,Q$10=""),"",LOOKUP(Q$10,$B$3:$B$8,$F$3:$F$8))</f>
        <v/>
      </c>
      <c r="R12" s="38" t="str">
        <f>IF(R$10="","",LOOKUP(R$10,$B$3:$B$8,$F$3:$F$8))</f>
        <v/>
      </c>
      <c r="S12" s="38" t="str">
        <f>IF(OR(R$11=12,R$19=0,S$10=""),"",LOOKUP(S$10,$B$3:$B$8,$F$3:$F$8))</f>
        <v/>
      </c>
    </row>
    <row r="13" spans="1:19">
      <c r="C13" s="7">
        <v>3</v>
      </c>
      <c r="D13" s="7">
        <v>4</v>
      </c>
      <c r="E13" s="7">
        <v>8</v>
      </c>
      <c r="I13" s="9" t="s">
        <v>79</v>
      </c>
      <c r="J13" s="38">
        <f>IF(L4="","",LOOKUP(J$10,$B$3:$B$8,$C$3:$C$8))</f>
        <v>0.313</v>
      </c>
      <c r="K13" s="38" t="str">
        <f>IF(L4="","",IF(OR($J$11=12,$J$19=0),"",LOOKUP($K$10,$B$3:$B$8,$C$3:$C$8)))</f>
        <v/>
      </c>
      <c r="L13" s="43" t="str">
        <f>IF(L$10="","",LOOKUP(L$10,$B$3:$B$8,$C$3:$C$8))</f>
        <v/>
      </c>
      <c r="M13" s="43" t="str">
        <f>IF(OR(L$11=12,L$19=0,M$10=""),"",LOOKUP(M$10,$B$3:$B$8,$C$3:$C$8))</f>
        <v/>
      </c>
      <c r="N13" s="38" t="str">
        <f>IF(N$10="","",LOOKUP(N$10,$B$3:$B$8,$C$3:$C$8))</f>
        <v/>
      </c>
      <c r="O13" s="38" t="str">
        <f>IF(OR(N$11=12,N$19=0,O$10=""),"",LOOKUP(O$10,$B$3:$B$8,$C$3:$C$8))</f>
        <v/>
      </c>
      <c r="P13" s="43" t="str">
        <f>IF(P$10="","",LOOKUP(P$10,$B$3:$B$8,$C$3:$C$8))</f>
        <v/>
      </c>
      <c r="Q13" s="43" t="str">
        <f>IF(OR(P$11=12,P$19=0,Q$10=""),"",LOOKUP(Q$10,$B$3:$B$8,$C$3:$C$8))</f>
        <v/>
      </c>
      <c r="R13" s="38" t="str">
        <f>IF(R$10="","",LOOKUP(R$10,$B$3:$B$8,$C$3:$C$8))</f>
        <v/>
      </c>
      <c r="S13" s="38" t="str">
        <f>IF(OR(R$11=12,R$19=0,S$10=""),"",LOOKUP(S$10,$B$3:$B$8,$C$3:$C$8))</f>
        <v/>
      </c>
    </row>
    <row r="14" spans="1:19">
      <c r="C14" s="7">
        <v>4</v>
      </c>
      <c r="D14" s="7">
        <v>3</v>
      </c>
      <c r="E14" s="7">
        <v>9</v>
      </c>
      <c r="H14" s="7"/>
      <c r="I14" s="9" t="s">
        <v>19</v>
      </c>
      <c r="J14" s="38">
        <f>IF(L4="","",LOOKUP($J$10,$B$3:$B$8,$D$3:$D$8))</f>
        <v>0.223</v>
      </c>
      <c r="K14" s="38" t="str">
        <f>IF(L4="","",IF(OR($J$11=12,$J$19=0),"",LOOKUP($K$10,$B$3:$B$8,$D$3:$D$8)))</f>
        <v/>
      </c>
      <c r="L14" s="43" t="str">
        <f>IF(L$10="","",LOOKUP(L$10,$B$3:$B$8,$D$3:$D$8))</f>
        <v/>
      </c>
      <c r="M14" s="43" t="str">
        <f>IF(OR(L$11=12,L$19=0,M$10=""),"",LOOKUP(M$10,$B$3:$B$8,$D$3:$D$8))</f>
        <v/>
      </c>
      <c r="N14" s="38" t="str">
        <f>IF(N$10="","",LOOKUP(N$10,$B$3:$B$8,$D$3:$D$8))</f>
        <v/>
      </c>
      <c r="O14" s="38" t="str">
        <f>IF(OR(N$11=12,N$19=0,O$10=""),"",LOOKUP(O$10,$B$3:$B$8,$D$3:$D$8))</f>
        <v/>
      </c>
      <c r="P14" s="43" t="str">
        <f>IF(P$10="","",LOOKUP(P$10,$B$3:$B$8,$D$3:$D$8))</f>
        <v/>
      </c>
      <c r="Q14" s="43" t="str">
        <f>IF(OR(P$11=12,P$19=0,Q$10=""),"",LOOKUP(Q$10,$B$3:$B$8,$D$3:$D$8))</f>
        <v/>
      </c>
      <c r="R14" s="38" t="str">
        <f>IF(R$10="","",LOOKUP(R$10,$B$3:$B$8,$D$3:$D$8))</f>
        <v/>
      </c>
      <c r="S14" s="38" t="str">
        <f>IF(OR(R$11=12,R$19=0,S$10=""),"",LOOKUP(S$10,$B$3:$B$8,$D$3:$D$8))</f>
        <v/>
      </c>
    </row>
    <row r="15" spans="1:19">
      <c r="C15" s="7">
        <v>5</v>
      </c>
      <c r="D15" s="7">
        <v>2</v>
      </c>
      <c r="E15" s="7">
        <v>10</v>
      </c>
      <c r="H15" s="7"/>
      <c r="I15" s="9" t="s">
        <v>80</v>
      </c>
      <c r="J15" s="38">
        <f>IF(L4="","",LOOKUP($J$10,$B$3:$B$8,$E$3:$E$8))</f>
        <v>8.6999999999999994E-2</v>
      </c>
      <c r="K15" s="38" t="str">
        <f>IF(L4="","",IF(OR($J$11=12,$J$19=0),"",LOOKUP($K$10,$B$3:$B$8,$E$3:$E$8)))</f>
        <v/>
      </c>
      <c r="L15" s="43" t="str">
        <f>IF(L$10="","",LOOKUP(L$10,$B$3:$B$8,$E3:$E$8))</f>
        <v/>
      </c>
      <c r="M15" s="43" t="str">
        <f>IF(OR(L$11=12,L$19=0,M$10=""),"",LOOKUP(M$10,$B$3:$B$8,$E$3:$E$8))</f>
        <v/>
      </c>
      <c r="N15" s="38" t="str">
        <f>IF(N$10="","",LOOKUP(N$10,$B$3:$B$8,$E3:$E$8))</f>
        <v/>
      </c>
      <c r="O15" s="38" t="str">
        <f>IF(OR(N$11=12,N$19=0,O$10=""),"",LOOKUP(O$10,$B$3:$B$8,$E$3:$E$8))</f>
        <v/>
      </c>
      <c r="P15" s="43" t="str">
        <f>IF(P$10="","",LOOKUP(P$10,$B$3:$B$8,$E3:$E$8))</f>
        <v/>
      </c>
      <c r="Q15" s="43" t="str">
        <f>IF(OR(P$11=12,P$19=0,Q$10=""),"",LOOKUP(Q$10,$B$3:$B$8,$E$3:$E$8))</f>
        <v/>
      </c>
      <c r="R15" s="38" t="str">
        <f>IF(R$10="","",LOOKUP(R$10,$B$3:$B$8,$E3:$E$8))</f>
        <v/>
      </c>
      <c r="S15" s="38" t="str">
        <f>IF(OR(R$11=12,R$19=0,S$10=""),"",LOOKUP(S$10,$B$3:$B$8,$E$3:$E$8))</f>
        <v/>
      </c>
    </row>
    <row r="16" spans="1:19">
      <c r="C16" s="7">
        <v>6</v>
      </c>
      <c r="D16" s="7">
        <v>1</v>
      </c>
      <c r="E16" s="7">
        <v>11</v>
      </c>
      <c r="H16" s="7"/>
      <c r="I16" s="9" t="s">
        <v>81</v>
      </c>
      <c r="J16" s="38">
        <v>0</v>
      </c>
      <c r="K16" s="38" t="str">
        <f>IF(L4="","",IF(OR($J$11=12,$J$19=0),"",LOOKUP($K$10,$B$3:$B$8,$G$3:$G$8)))</f>
        <v/>
      </c>
      <c r="L16" s="43"/>
      <c r="M16" s="43"/>
      <c r="N16" s="38"/>
      <c r="O16" s="38"/>
      <c r="P16" s="43"/>
      <c r="Q16" s="43"/>
      <c r="R16" s="38"/>
      <c r="S16" s="38"/>
    </row>
    <row r="17" spans="3:19">
      <c r="C17" s="7">
        <v>7</v>
      </c>
      <c r="D17" s="7">
        <v>12</v>
      </c>
      <c r="E17" s="7">
        <v>0</v>
      </c>
      <c r="H17" s="7"/>
      <c r="I17" s="7"/>
      <c r="J17" s="39"/>
      <c r="K17" s="40"/>
      <c r="L17" s="40"/>
      <c r="M17" s="40"/>
      <c r="N17" s="40"/>
      <c r="O17" s="40"/>
      <c r="P17" s="40"/>
      <c r="Q17" s="40"/>
      <c r="R17" s="40"/>
      <c r="S17" s="41"/>
    </row>
    <row r="18" spans="3:19">
      <c r="C18" s="7">
        <v>8</v>
      </c>
      <c r="D18" s="7">
        <v>11</v>
      </c>
      <c r="E18" s="7">
        <v>1</v>
      </c>
      <c r="H18" s="7"/>
      <c r="I18" s="7"/>
      <c r="J18" s="270" t="s">
        <v>82</v>
      </c>
      <c r="K18" s="270"/>
      <c r="L18" s="269" t="s">
        <v>82</v>
      </c>
      <c r="M18" s="269"/>
      <c r="N18" s="270" t="s">
        <v>82</v>
      </c>
      <c r="O18" s="270"/>
      <c r="P18" s="269" t="s">
        <v>82</v>
      </c>
      <c r="Q18" s="269"/>
      <c r="R18" s="270" t="s">
        <v>82</v>
      </c>
      <c r="S18" s="270"/>
    </row>
    <row r="19" spans="3:19">
      <c r="C19" s="7">
        <v>9</v>
      </c>
      <c r="D19" s="7">
        <v>10</v>
      </c>
      <c r="E19" s="7">
        <v>2</v>
      </c>
      <c r="H19" s="7"/>
      <c r="I19" s="7"/>
      <c r="J19" s="37">
        <f>IF(L4="","",+K6-J11)</f>
        <v>0</v>
      </c>
      <c r="K19" s="37" t="str">
        <f>IF(L4="","",IF(OR(J19=0,J11=12),"",+J19-K11))</f>
        <v/>
      </c>
      <c r="L19" s="42" t="str">
        <f>IF(L10="","",IF(L11=12,J19-L11,IF(K19="",J19-L11,K19-L11)))</f>
        <v/>
      </c>
      <c r="M19" s="42" t="str">
        <f>IF(M10="","",+L19-M11)</f>
        <v/>
      </c>
      <c r="N19" s="37" t="str">
        <f>IF(N10="","",IF(N11=12,L19-N11,IF(M19="",L19-N11,M19-N11)))</f>
        <v/>
      </c>
      <c r="O19" s="37" t="str">
        <f>IF(O10="","",+N19-O11)</f>
        <v/>
      </c>
      <c r="P19" s="42" t="str">
        <f>IF(P10="","",IF(P11=12,N19-P11,IF(O19="",N19-P11,O19-P11)))</f>
        <v/>
      </c>
      <c r="Q19" s="42" t="str">
        <f>IF(Q10="","",+P19-Q11)</f>
        <v/>
      </c>
      <c r="R19" s="37" t="str">
        <f>IF(R10="","",IF(R11=12,P19-R11,IF(Q19="",P19-R11,Q19-R11)))</f>
        <v/>
      </c>
      <c r="S19" s="37" t="str">
        <f>IF(S10="","",+R19-S11)</f>
        <v/>
      </c>
    </row>
    <row r="20" spans="3:19">
      <c r="C20" s="7">
        <v>10</v>
      </c>
      <c r="D20" s="7">
        <v>9</v>
      </c>
      <c r="E20" s="7">
        <v>3</v>
      </c>
      <c r="H20" s="7"/>
      <c r="J20" s="275" t="s">
        <v>83</v>
      </c>
      <c r="K20" s="276"/>
      <c r="L20" s="276"/>
      <c r="M20" s="276"/>
      <c r="N20" s="276"/>
      <c r="O20" s="276"/>
      <c r="P20" s="276"/>
      <c r="Q20" s="276"/>
      <c r="R20" s="276"/>
      <c r="S20" s="277"/>
    </row>
    <row r="21" spans="3:19">
      <c r="C21" s="7">
        <v>11</v>
      </c>
      <c r="D21" s="7">
        <v>8</v>
      </c>
      <c r="E21" s="7">
        <v>4</v>
      </c>
      <c r="H21" s="7"/>
      <c r="I21" s="9" t="s">
        <v>78</v>
      </c>
      <c r="J21" s="278">
        <f>IF(L4="","",IF(K$10="",J12,((J$11*J12)+(K$11*K12))/(J$11+K$11)))</f>
        <v>0.54500000000000004</v>
      </c>
      <c r="K21" s="279"/>
      <c r="L21" s="271" t="str">
        <f>IF(M$10="",L12,((L$11*L12)+(M$11*M12))/(L$11+M$11))</f>
        <v/>
      </c>
      <c r="M21" s="272"/>
      <c r="N21" s="278" t="str">
        <f>IF(O$10="",N12,((N$11*N12)+(O$11*O12))/(N$11+O$11))</f>
        <v/>
      </c>
      <c r="O21" s="279"/>
      <c r="P21" s="271" t="str">
        <f>IF(Q$10="",P12,((P$11*P12)+(Q$11*Q12))/(P$11+Q$11))</f>
        <v/>
      </c>
      <c r="Q21" s="272"/>
      <c r="R21" s="278" t="str">
        <f>IF(S$10="",R12,((R$11*R12)+(S$11*S12))/(R$11+S$11))</f>
        <v/>
      </c>
      <c r="S21" s="279"/>
    </row>
    <row r="22" spans="3:19">
      <c r="C22" s="7">
        <v>12</v>
      </c>
      <c r="D22" s="7">
        <v>7</v>
      </c>
      <c r="E22" s="7">
        <v>5</v>
      </c>
      <c r="H22" s="7"/>
      <c r="I22" s="9" t="s">
        <v>79</v>
      </c>
      <c r="J22" s="267">
        <v>0.33</v>
      </c>
      <c r="K22" s="268"/>
      <c r="L22" s="273" t="str">
        <f>IF(M$10="",L13,((L$11*L13)+(M$11*M13))/(L$11+M$11))</f>
        <v/>
      </c>
      <c r="M22" s="274"/>
      <c r="N22" s="267" t="str">
        <f>IF(O$10="",N13,((N$11*N13)+(O$11*O13))/(N$11+O$11))</f>
        <v/>
      </c>
      <c r="O22" s="268"/>
      <c r="P22" s="273" t="str">
        <f>IF(Q$10="",P13,((P$11*P13)+(Q$11*Q13))/(P$11+Q$11))</f>
        <v/>
      </c>
      <c r="Q22" s="274"/>
      <c r="R22" s="267" t="str">
        <f>IF(S$10="",R13,((R$11*R13)+(S$11*S13))/(R$11+S$11))</f>
        <v/>
      </c>
      <c r="S22" s="268"/>
    </row>
    <row r="23" spans="3:19">
      <c r="H23" s="7"/>
      <c r="I23" s="9" t="s">
        <v>19</v>
      </c>
      <c r="J23" s="267">
        <f>IF(L4="","",IF(K$10="",J14,((J$11*J14)+(K$11*K14))/(J$11+K$11)))</f>
        <v>0.223</v>
      </c>
      <c r="K23" s="268"/>
      <c r="L23" s="273" t="str">
        <f>IF(M$10="",L14,((L$11*L14)+(M$11*M14))/(L$11+M$11))</f>
        <v/>
      </c>
      <c r="M23" s="274"/>
      <c r="N23" s="267" t="str">
        <f>IF(O$10="",N14,((N$11*N14)+(O$11*O14))/(N$11+O$11))</f>
        <v/>
      </c>
      <c r="O23" s="268"/>
      <c r="P23" s="273" t="str">
        <f>IF(Q$10="",P14,((P$11*P14)+(Q$11*Q14))/(P$11+Q$11))</f>
        <v/>
      </c>
      <c r="Q23" s="274"/>
      <c r="R23" s="267" t="str">
        <f>IF(S$10="",R14,((R$11*R14)+(S$11*S14))/(R$11+S$11))</f>
        <v/>
      </c>
      <c r="S23" s="268"/>
    </row>
    <row r="24" spans="3:19">
      <c r="I24" s="9" t="s">
        <v>80</v>
      </c>
      <c r="J24" s="267">
        <v>8.6999999999999994E-2</v>
      </c>
      <c r="K24" s="268"/>
      <c r="L24" s="273" t="str">
        <f>IF(M$10="",L15,((L$11*L15)+(M$11*M15))/(L$11+M$11))</f>
        <v/>
      </c>
      <c r="M24" s="274"/>
      <c r="N24" s="267" t="str">
        <f>IF(O$10="",N15,((N$11*N15)+(O$11*O15))/(N$11+O$11))</f>
        <v/>
      </c>
      <c r="O24" s="268"/>
      <c r="P24" s="273" t="str">
        <f>IF(Q$10="",P15,((P$11*P15)+(Q$11*Q15))/(P$11+Q$11))</f>
        <v/>
      </c>
      <c r="Q24" s="274"/>
      <c r="R24" s="267" t="str">
        <f>IF(S$10="",R15,((R$11*R15)+(S$11*S15))/(R$11+S$11))</f>
        <v/>
      </c>
      <c r="S24" s="268"/>
    </row>
    <row r="25" spans="3:19">
      <c r="I25" s="7"/>
      <c r="J25" s="267">
        <f>IF(L4="","",IF(K$10="",J16,((J$11*J16)+(K$11*K16))/(J$11+K$11)))</f>
        <v>0</v>
      </c>
      <c r="K25" s="268"/>
      <c r="L25" s="273"/>
      <c r="M25" s="274"/>
      <c r="N25" s="267"/>
      <c r="O25" s="268"/>
      <c r="P25" s="273"/>
      <c r="Q25" s="274"/>
      <c r="R25" s="267"/>
      <c r="S25" s="268"/>
    </row>
    <row r="27" spans="3:19">
      <c r="J27" s="265"/>
      <c r="K27" s="266"/>
      <c r="L27" s="266"/>
      <c r="M27" s="266"/>
      <c r="N27" s="266"/>
      <c r="O27" s="266"/>
      <c r="P27" s="139"/>
      <c r="Q27" s="140"/>
      <c r="R27" s="140"/>
      <c r="S27" s="19"/>
    </row>
    <row r="28" spans="3:19">
      <c r="J28" s="141"/>
      <c r="K28" s="142"/>
      <c r="L28" s="263"/>
      <c r="M28" s="264"/>
      <c r="N28" s="143"/>
      <c r="O28" s="144"/>
      <c r="P28" s="145"/>
      <c r="Q28" s="146"/>
      <c r="R28" s="147"/>
      <c r="S28" s="148"/>
    </row>
    <row r="29" spans="3:19">
      <c r="J29" s="149"/>
      <c r="K29" s="149"/>
      <c r="L29" s="19"/>
      <c r="M29" s="146"/>
      <c r="N29" s="144"/>
      <c r="O29" s="150"/>
      <c r="P29" s="147"/>
      <c r="Q29" s="146"/>
      <c r="R29" s="147"/>
      <c r="S29" s="146"/>
    </row>
    <row r="30" spans="3:19">
      <c r="J30" s="149"/>
      <c r="K30" s="149"/>
      <c r="L30" s="19"/>
      <c r="M30" s="146"/>
      <c r="N30" s="144"/>
      <c r="O30" s="144"/>
      <c r="P30" s="146"/>
      <c r="Q30" s="146"/>
      <c r="R30" s="146"/>
      <c r="S30" s="148"/>
    </row>
    <row r="31" spans="3:19">
      <c r="J31" s="149"/>
      <c r="K31" s="149"/>
      <c r="L31" s="19"/>
      <c r="M31" s="151"/>
      <c r="N31" s="144"/>
      <c r="O31" s="144"/>
      <c r="P31" s="146"/>
      <c r="Q31" s="146"/>
      <c r="R31" s="146"/>
      <c r="S31" s="152"/>
    </row>
  </sheetData>
  <sheetProtection formatCells="0" formatColumns="0" formatRows="0" insertRows="0" deleteRows="0" selectLockedCells="1"/>
  <mergeCells count="38">
    <mergeCell ref="L25:M25"/>
    <mergeCell ref="N25:O25"/>
    <mergeCell ref="P25:Q25"/>
    <mergeCell ref="R25:S25"/>
    <mergeCell ref="R23:S23"/>
    <mergeCell ref="L24:M24"/>
    <mergeCell ref="P24:Q24"/>
    <mergeCell ref="N24:O24"/>
    <mergeCell ref="R24:S24"/>
    <mergeCell ref="J22:K22"/>
    <mergeCell ref="R21:S21"/>
    <mergeCell ref="J9:K9"/>
    <mergeCell ref="N9:O9"/>
    <mergeCell ref="N21:O21"/>
    <mergeCell ref="L21:M21"/>
    <mergeCell ref="P9:Q9"/>
    <mergeCell ref="J18:K18"/>
    <mergeCell ref="R18:S18"/>
    <mergeCell ref="R22:S22"/>
    <mergeCell ref="R9:S9"/>
    <mergeCell ref="N22:O22"/>
    <mergeCell ref="L9:M9"/>
    <mergeCell ref="L28:M28"/>
    <mergeCell ref="J27:O27"/>
    <mergeCell ref="J24:K24"/>
    <mergeCell ref="P18:Q18"/>
    <mergeCell ref="N18:O18"/>
    <mergeCell ref="P21:Q21"/>
    <mergeCell ref="N23:O23"/>
    <mergeCell ref="J23:K23"/>
    <mergeCell ref="L22:M22"/>
    <mergeCell ref="J25:K25"/>
    <mergeCell ref="P22:Q22"/>
    <mergeCell ref="P23:Q23"/>
    <mergeCell ref="J20:S20"/>
    <mergeCell ref="L23:M23"/>
    <mergeCell ref="L18:M18"/>
    <mergeCell ref="J21:K21"/>
  </mergeCells>
  <printOptions horizontalCentered="1"/>
  <pageMargins left="0.2" right="0.22" top="0.75" bottom="0.75" header="0.3" footer="0.3"/>
  <pageSetup orientation="landscape"/>
  <colBreaks count="1" manualBreakCount="1">
    <brk id="7" max="1048575" man="1"/>
  </colBreaks>
  <ignoredErrors>
    <ignoredError sqref="O10 M11:R11 M17 M19:R19 M12:S15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O11" sqref="O11"/>
    </sheetView>
  </sheetViews>
  <sheetFormatPr defaultColWidth="8.7109375" defaultRowHeight="12.7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3BB9D35A131C4B8A4844F4D0B297BF" ma:contentTypeVersion="7" ma:contentTypeDescription="Create a new document." ma:contentTypeScope="" ma:versionID="c28692fd23ca3003b17c7c1a1ac05a10">
  <xsd:schema xmlns:xsd="http://www.w3.org/2001/XMLSchema" xmlns:xs="http://www.w3.org/2001/XMLSchema" xmlns:p="http://schemas.microsoft.com/office/2006/metadata/properties" xmlns:ns2="98a88c1c-1ae7-49ae-b5a0-217bd3d5cbee" xmlns:ns3="4532d1c2-f9b0-4c01-9095-39d721343196" targetNamespace="http://schemas.microsoft.com/office/2006/metadata/properties" ma:root="true" ma:fieldsID="39d4a5171cd22999a07b4da7900ba9ad" ns2:_="" ns3:_="">
    <xsd:import namespace="98a88c1c-1ae7-49ae-b5a0-217bd3d5cbee"/>
    <xsd:import namespace="4532d1c2-f9b0-4c01-9095-39d72134319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a88c1c-1ae7-49ae-b5a0-217bd3d5cbe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32d1c2-f9b0-4c01-9095-39d721343196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792AE2A-9573-4845-BDC0-6EB3C91EBA65}"/>
</file>

<file path=customXml/itemProps2.xml><?xml version="1.0" encoding="utf-8"?>
<ds:datastoreItem xmlns:ds="http://schemas.openxmlformats.org/officeDocument/2006/customXml" ds:itemID="{E21CD797-1175-4080-8694-B7C2E9CCE278}"/>
</file>

<file path=customXml/itemProps3.xml><?xml version="1.0" encoding="utf-8"?>
<ds:datastoreItem xmlns:ds="http://schemas.openxmlformats.org/officeDocument/2006/customXml" ds:itemID="{31C4A435-4AF0-4A9D-8191-B1085395084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Comptroller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Drexel University</dc:creator>
  <cp:keywords/>
  <dc:description/>
  <cp:lastModifiedBy>Zahn,Adam</cp:lastModifiedBy>
  <cp:revision/>
  <dcterms:created xsi:type="dcterms:W3CDTF">1998-06-13T18:28:39Z</dcterms:created>
  <dcterms:modified xsi:type="dcterms:W3CDTF">2023-04-18T14:04:21Z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0x0101009E3BB9D35A131C4B8A4844F4D0B297BF</vt:lpwstr>
  </property>
</Properties>
</file>